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640" activeTab="0"/>
  </bookViews>
  <sheets>
    <sheet name="Per4weken" sheetId="1" r:id="rId1"/>
  </sheets>
  <definedNames>
    <definedName name="_xlnm.Print_Area" localSheetId="0">'Per4weken'!$B$2:$L$61</definedName>
    <definedName name="Gietw1">#REF!</definedName>
    <definedName name="NAmax">'Per4weken'!$E$65</definedName>
    <definedName name="NaMax2">#REF!</definedName>
  </definedNames>
  <calcPr fullCalcOnLoad="1"/>
</workbook>
</file>

<file path=xl/sharedStrings.xml><?xml version="1.0" encoding="utf-8"?>
<sst xmlns="http://schemas.openxmlformats.org/spreadsheetml/2006/main" count="115" uniqueCount="93">
  <si>
    <t>Kg/Ha/Jr</t>
  </si>
  <si>
    <t>mmol/l</t>
  </si>
  <si>
    <t>m3/Ha/Jr</t>
  </si>
  <si>
    <t>m3/Jr</t>
  </si>
  <si>
    <t>Na-gehalte maximaal:</t>
  </si>
  <si>
    <t>*1 indien in voorraad anders ook oppw.</t>
  </si>
  <si>
    <t>Gietwater</t>
  </si>
  <si>
    <t>Drainage</t>
  </si>
  <si>
    <t>Na-</t>
  </si>
  <si>
    <t>N-</t>
  </si>
  <si>
    <t>P-</t>
  </si>
  <si>
    <t>N-vracht</t>
  </si>
  <si>
    <t>P-vracht</t>
  </si>
  <si>
    <t>Na-vracht</t>
  </si>
  <si>
    <t xml:space="preserve">Gehalte </t>
  </si>
  <si>
    <t>Hemel-</t>
  </si>
  <si>
    <t>Hemelwater</t>
  </si>
  <si>
    <t>Maand</t>
  </si>
  <si>
    <t xml:space="preserve">    Periode</t>
  </si>
  <si>
    <t>in kub</t>
  </si>
  <si>
    <t>gehalte</t>
  </si>
  <si>
    <t>in Kg.</t>
  </si>
  <si>
    <t>nodig</t>
  </si>
  <si>
    <t xml:space="preserve">Na </t>
  </si>
  <si>
    <t>water *1</t>
  </si>
  <si>
    <t>voor drain</t>
  </si>
  <si>
    <t>gebruikt</t>
  </si>
  <si>
    <t>opvang</t>
  </si>
  <si>
    <t xml:space="preserve">% </t>
  </si>
  <si>
    <t>oppervlw.</t>
  </si>
  <si>
    <t xml:space="preserve">    regenw.</t>
  </si>
  <si>
    <t xml:space="preserve">  hergebr.</t>
  </si>
  <si>
    <t>%</t>
  </si>
  <si>
    <t>molmassa N</t>
  </si>
  <si>
    <t>molmassa P</t>
  </si>
  <si>
    <t>natrium</t>
  </si>
  <si>
    <t>Emissieberekening  grondteelt zonder hergebruik</t>
  </si>
  <si>
    <t>:</t>
  </si>
  <si>
    <t>Eigenaar/Huurder</t>
  </si>
  <si>
    <t>Adres</t>
  </si>
  <si>
    <t>Locatie</t>
  </si>
  <si>
    <t>Registratie</t>
  </si>
  <si>
    <t>Datum</t>
  </si>
  <si>
    <t>Teeltoppervlak</t>
  </si>
  <si>
    <t>Jaar</t>
  </si>
  <si>
    <t>N-vracht    :</t>
  </si>
  <si>
    <t>P-vracht    :</t>
  </si>
  <si>
    <t>Max-Na     :</t>
  </si>
  <si>
    <t>Gift_Totaal  :</t>
  </si>
  <si>
    <t>Hergebruik  :</t>
  </si>
  <si>
    <t>Regenwater :</t>
  </si>
  <si>
    <t>&lt;&lt; Registratienummer indien van toepassing</t>
  </si>
  <si>
    <t>Gewassoort(en)</t>
  </si>
  <si>
    <t>Eerste meetweek</t>
  </si>
  <si>
    <t>&lt;&lt; De datum van uw laatste wijzigingen</t>
  </si>
  <si>
    <r>
      <t>in m</t>
    </r>
    <r>
      <rPr>
        <b/>
        <vertAlign val="superscript"/>
        <sz val="12"/>
        <color indexed="8"/>
        <rFont val="Calibri"/>
        <family val="2"/>
      </rPr>
      <t>3</t>
    </r>
  </si>
  <si>
    <t xml:space="preserve"> Gietwater</t>
  </si>
  <si>
    <t>Totalen</t>
  </si>
  <si>
    <t>Gemiddelden</t>
  </si>
  <si>
    <t>N-reductie   :</t>
  </si>
  <si>
    <t>P-reductie   :</t>
  </si>
  <si>
    <t>Resultaten</t>
  </si>
  <si>
    <t>Basisgegevens</t>
  </si>
  <si>
    <t>Aantekeningen</t>
  </si>
  <si>
    <t>jaar</t>
  </si>
  <si>
    <t>weken</t>
  </si>
  <si>
    <t>Meet interval</t>
  </si>
  <si>
    <t>gekozen week</t>
  </si>
  <si>
    <t>weken dit jaar</t>
  </si>
  <si>
    <t>periode 1</t>
  </si>
  <si>
    <t>periode 2</t>
  </si>
  <si>
    <t>periode 3</t>
  </si>
  <si>
    <t>periode 4</t>
  </si>
  <si>
    <t>periode 5</t>
  </si>
  <si>
    <t>periode 6</t>
  </si>
  <si>
    <t>periode 7</t>
  </si>
  <si>
    <t>periode 8</t>
  </si>
  <si>
    <t>periode 9</t>
  </si>
  <si>
    <t>periode 10</t>
  </si>
  <si>
    <t>periode 11</t>
  </si>
  <si>
    <t>periode 12</t>
  </si>
  <si>
    <t>periode 13</t>
  </si>
  <si>
    <t>Per vier weken</t>
  </si>
  <si>
    <t>Periode</t>
  </si>
  <si>
    <t xml:space="preserve">  m2</t>
  </si>
  <si>
    <t>&lt;&lt; Geef eerste weeknummer dat u gaat meten</t>
  </si>
  <si>
    <t>Vracht per Hectare  per jaar in Kg.</t>
  </si>
  <si>
    <t>&lt;&lt; Oppervlakte waar deze meting voor geldt</t>
  </si>
  <si>
    <t>Copyright ® 2012  Hoogheemraadschap van Delfland</t>
  </si>
  <si>
    <t>correctie</t>
  </si>
  <si>
    <t>%Drain /</t>
  </si>
  <si>
    <t>N = NH4+  +  NO3-</t>
  </si>
  <si>
    <t>xxxxx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</si>
</sst>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_)"/>
    <numFmt numFmtId="173" formatCode="[$-413]d\ mmmm\ yyyy;@"/>
    <numFmt numFmtId="174" formatCode="#,##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ourier"/>
      <family val="3"/>
    </font>
    <font>
      <b/>
      <sz val="12"/>
      <name val="Courier"/>
      <family val="3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vertAlign val="superscript"/>
      <sz val="12"/>
      <color indexed="8"/>
      <name val="Calibri"/>
      <family val="2"/>
    </font>
    <font>
      <b/>
      <sz val="10"/>
      <name val="Calibri"/>
      <family val="2"/>
    </font>
    <font>
      <i/>
      <sz val="12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sz val="18"/>
      <name val="Arial"/>
      <family val="2"/>
    </font>
    <font>
      <b/>
      <sz val="18"/>
      <color indexed="8"/>
      <name val="Courier"/>
      <family val="3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0"/>
      <color indexed="17"/>
      <name val="Arial"/>
      <family val="2"/>
    </font>
    <font>
      <i/>
      <sz val="9"/>
      <color indexed="17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0"/>
      <color theme="6" tint="-0.4999699890613556"/>
      <name val="Arial"/>
      <family val="2"/>
    </font>
    <font>
      <i/>
      <sz val="9"/>
      <color theme="6" tint="-0.4999699890613556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-0.24997000396251678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double"/>
      <right/>
      <top style="double"/>
      <bottom style="hair"/>
    </border>
    <border>
      <left style="double"/>
      <right/>
      <top style="hair"/>
      <bottom style="hair"/>
    </border>
    <border>
      <left style="double"/>
      <right/>
      <top style="hair"/>
      <bottom style="double"/>
    </border>
    <border>
      <left/>
      <right style="double"/>
      <top style="hair"/>
      <bottom style="hair"/>
    </border>
    <border>
      <left/>
      <right style="double"/>
      <top style="hair"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hair"/>
      <bottom style="double"/>
    </border>
    <border>
      <left/>
      <right/>
      <top/>
      <bottom style="double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double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hair"/>
      <bottom style="hair"/>
    </border>
    <border>
      <left/>
      <right style="double"/>
      <top style="double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double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double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thin"/>
      <right/>
      <top style="hair"/>
      <bottom style="double"/>
    </border>
    <border>
      <left style="thin"/>
      <right/>
      <top style="double"/>
      <bottom style="hair"/>
    </border>
    <border>
      <left style="double"/>
      <right/>
      <top/>
      <bottom/>
    </border>
    <border>
      <left style="medium"/>
      <right style="double"/>
      <top style="double"/>
      <bottom/>
    </border>
    <border>
      <left style="thin"/>
      <right style="medium"/>
      <top/>
      <bottom style="thin"/>
    </border>
    <border>
      <left style="medium"/>
      <right style="double"/>
      <top/>
      <bottom style="thin"/>
    </border>
    <border>
      <left style="double"/>
      <right/>
      <top style="thin"/>
      <bottom/>
    </border>
    <border>
      <left style="thin"/>
      <right style="thin"/>
      <top style="thin"/>
      <bottom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hair"/>
    </border>
    <border>
      <left style="double"/>
      <right/>
      <top style="hair"/>
      <bottom style="thin"/>
    </border>
    <border>
      <left style="double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/>
      <right style="medium"/>
      <top/>
      <bottom style="hair"/>
    </border>
    <border>
      <left style="medium"/>
      <right style="double"/>
      <top/>
      <bottom style="hair"/>
    </border>
    <border>
      <left/>
      <right style="medium"/>
      <top style="hair"/>
      <bottom style="hair"/>
    </border>
    <border>
      <left style="medium"/>
      <right style="double"/>
      <top style="hair"/>
      <bottom style="hair"/>
    </border>
    <border>
      <left/>
      <right style="medium"/>
      <top style="hair"/>
      <bottom style="thin"/>
    </border>
    <border>
      <left style="medium"/>
      <right style="double"/>
      <top style="hair"/>
      <bottom style="thin"/>
    </border>
    <border>
      <left style="medium"/>
      <right style="double"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double"/>
      <top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vertical="center"/>
      <protection/>
    </xf>
    <xf numFmtId="0" fontId="4" fillId="10" borderId="11" xfId="0" applyFont="1" applyFill="1" applyBorder="1" applyAlignment="1" applyProtection="1">
      <alignment horizontal="left" vertical="center" indent="1"/>
      <protection/>
    </xf>
    <xf numFmtId="0" fontId="4" fillId="10" borderId="12" xfId="0" applyFont="1" applyFill="1" applyBorder="1" applyAlignment="1" applyProtection="1">
      <alignment horizontal="left" vertical="center" indent="1"/>
      <protection/>
    </xf>
    <xf numFmtId="0" fontId="4" fillId="10" borderId="13" xfId="0" applyFont="1" applyFill="1" applyBorder="1" applyAlignment="1" applyProtection="1">
      <alignment horizontal="left" vertical="center" indent="1"/>
      <protection/>
    </xf>
    <xf numFmtId="0" fontId="55" fillId="10" borderId="14" xfId="0" applyFont="1" applyFill="1" applyBorder="1" applyAlignment="1" applyProtection="1">
      <alignment vertical="center"/>
      <protection/>
    </xf>
    <xf numFmtId="0" fontId="55" fillId="1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172" fontId="6" fillId="0" borderId="10" xfId="0" applyNumberFormat="1" applyFont="1" applyFill="1" applyBorder="1" applyAlignment="1" applyProtection="1">
      <alignment vertical="center"/>
      <protection/>
    </xf>
    <xf numFmtId="0" fontId="56" fillId="10" borderId="19" xfId="0" applyFont="1" applyFill="1" applyBorder="1" applyAlignment="1" applyProtection="1">
      <alignment vertical="center"/>
      <protection/>
    </xf>
    <xf numFmtId="0" fontId="56" fillId="10" borderId="2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55" fillId="10" borderId="19" xfId="0" applyFont="1" applyFill="1" applyBorder="1" applyAlignment="1" applyProtection="1">
      <alignment horizontal="left" vertical="center"/>
      <protection/>
    </xf>
    <xf numFmtId="0" fontId="55" fillId="10" borderId="20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172" fontId="6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72" fontId="7" fillId="0" borderId="0" xfId="0" applyNumberFormat="1" applyFont="1" applyBorder="1" applyAlignment="1" applyProtection="1">
      <alignment vertical="center"/>
      <protection/>
    </xf>
    <xf numFmtId="172" fontId="0" fillId="33" borderId="0" xfId="0" applyNumberForma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172" fontId="6" fillId="0" borderId="28" xfId="0" applyNumberFormat="1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7" fillId="0" borderId="30" xfId="0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72" fontId="7" fillId="0" borderId="0" xfId="0" applyNumberFormat="1" applyFont="1" applyFill="1" applyBorder="1" applyAlignment="1" applyProtection="1">
      <alignment vertical="center"/>
      <protection/>
    </xf>
    <xf numFmtId="172" fontId="7" fillId="0" borderId="0" xfId="0" applyNumberFormat="1" applyFont="1" applyFill="1" applyBorder="1" applyAlignment="1" applyProtection="1">
      <alignment horizontal="left" vertical="center"/>
      <protection/>
    </xf>
    <xf numFmtId="172" fontId="7" fillId="0" borderId="33" xfId="0" applyNumberFormat="1" applyFont="1" applyFill="1" applyBorder="1" applyAlignment="1" applyProtection="1">
      <alignment vertical="center"/>
      <protection/>
    </xf>
    <xf numFmtId="172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172" fontId="7" fillId="0" borderId="34" xfId="0" applyNumberFormat="1" applyFont="1" applyFill="1" applyBorder="1" applyAlignment="1" applyProtection="1">
      <alignment vertical="center"/>
      <protection/>
    </xf>
    <xf numFmtId="172" fontId="7" fillId="0" borderId="34" xfId="0" applyNumberFormat="1" applyFont="1" applyFill="1" applyBorder="1" applyAlignment="1" applyProtection="1">
      <alignment horizontal="left" vertical="center"/>
      <protection/>
    </xf>
    <xf numFmtId="172" fontId="7" fillId="0" borderId="3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right" vertical="center"/>
      <protection/>
    </xf>
    <xf numFmtId="0" fontId="3" fillId="10" borderId="44" xfId="0" applyFont="1" applyFill="1" applyBorder="1" applyAlignment="1" applyProtection="1">
      <alignment horizontal="right" vertical="center"/>
      <protection/>
    </xf>
    <xf numFmtId="0" fontId="3" fillId="10" borderId="19" xfId="0" applyFont="1" applyFill="1" applyBorder="1" applyAlignment="1" applyProtection="1">
      <alignment horizontal="right" vertical="center"/>
      <protection/>
    </xf>
    <xf numFmtId="0" fontId="3" fillId="10" borderId="20" xfId="0" applyFont="1" applyFill="1" applyBorder="1" applyAlignment="1" applyProtection="1">
      <alignment horizontal="right" vertical="center"/>
      <protection/>
    </xf>
    <xf numFmtId="0" fontId="4" fillId="10" borderId="45" xfId="0" applyFont="1" applyFill="1" applyBorder="1" applyAlignment="1" applyProtection="1">
      <alignment horizontal="left" vertical="center" indent="1"/>
      <protection/>
    </xf>
    <xf numFmtId="0" fontId="3" fillId="10" borderId="46" xfId="0" applyFont="1" applyFill="1" applyBorder="1" applyAlignment="1" applyProtection="1">
      <alignment horizontal="right" vertical="center"/>
      <protection/>
    </xf>
    <xf numFmtId="0" fontId="8" fillId="31" borderId="47" xfId="0" applyNumberFormat="1" applyFont="1" applyFill="1" applyBorder="1" applyAlignment="1" applyProtection="1">
      <alignment horizontal="center" vertical="center"/>
      <protection locked="0"/>
    </xf>
    <xf numFmtId="172" fontId="8" fillId="31" borderId="44" xfId="0" applyNumberFormat="1" applyFont="1" applyFill="1" applyBorder="1" applyAlignment="1" applyProtection="1">
      <alignment horizontal="right" vertical="center"/>
      <protection locked="0"/>
    </xf>
    <xf numFmtId="172" fontId="8" fillId="31" borderId="48" xfId="0" applyNumberFormat="1" applyFont="1" applyFill="1" applyBorder="1" applyAlignment="1" applyProtection="1">
      <alignment horizontal="right" vertical="center"/>
      <protection locked="0"/>
    </xf>
    <xf numFmtId="172" fontId="8" fillId="31" borderId="49" xfId="0" applyNumberFormat="1" applyFont="1" applyFill="1" applyBorder="1" applyAlignment="1" applyProtection="1">
      <alignment horizontal="right" vertical="center"/>
      <protection locked="0"/>
    </xf>
    <xf numFmtId="172" fontId="8" fillId="31" borderId="50" xfId="0" applyNumberFormat="1" applyFont="1" applyFill="1" applyBorder="1" applyAlignment="1" applyProtection="1">
      <alignment horizontal="right" vertical="center"/>
      <protection locked="0"/>
    </xf>
    <xf numFmtId="172" fontId="8" fillId="31" borderId="51" xfId="0" applyNumberFormat="1" applyFont="1" applyFill="1" applyBorder="1" applyAlignment="1" applyProtection="1">
      <alignment horizontal="right" vertical="center"/>
      <protection locked="0"/>
    </xf>
    <xf numFmtId="172" fontId="8" fillId="31" borderId="52" xfId="0" applyNumberFormat="1" applyFont="1" applyFill="1" applyBorder="1" applyAlignment="1" applyProtection="1">
      <alignment horizontal="right" vertical="center"/>
      <protection locked="0"/>
    </xf>
    <xf numFmtId="172" fontId="8" fillId="31" borderId="53" xfId="0" applyNumberFormat="1" applyFont="1" applyFill="1" applyBorder="1" applyAlignment="1" applyProtection="1">
      <alignment horizontal="right" vertical="center"/>
      <protection locked="0"/>
    </xf>
    <xf numFmtId="172" fontId="8" fillId="31" borderId="54" xfId="0" applyNumberFormat="1" applyFont="1" applyFill="1" applyBorder="1" applyAlignment="1" applyProtection="1">
      <alignment horizontal="right" vertical="center"/>
      <protection locked="0"/>
    </xf>
    <xf numFmtId="172" fontId="8" fillId="31" borderId="55" xfId="0" applyNumberFormat="1" applyFont="1" applyFill="1" applyBorder="1" applyAlignment="1" applyProtection="1">
      <alignment horizontal="right" vertical="center"/>
      <protection locked="0"/>
    </xf>
    <xf numFmtId="172" fontId="8" fillId="31" borderId="56" xfId="0" applyNumberFormat="1" applyFont="1" applyFill="1" applyBorder="1" applyAlignment="1" applyProtection="1">
      <alignment horizontal="right" vertical="center"/>
      <protection locked="0"/>
    </xf>
    <xf numFmtId="172" fontId="8" fillId="31" borderId="57" xfId="0" applyNumberFormat="1" applyFont="1" applyFill="1" applyBorder="1" applyAlignment="1" applyProtection="1">
      <alignment horizontal="right" vertical="center"/>
      <protection locked="0"/>
    </xf>
    <xf numFmtId="172" fontId="8" fillId="31" borderId="58" xfId="0" applyNumberFormat="1" applyFont="1" applyFill="1" applyBorder="1" applyAlignment="1" applyProtection="1">
      <alignment horizontal="right" vertical="center"/>
      <protection locked="0"/>
    </xf>
    <xf numFmtId="172" fontId="8" fillId="31" borderId="59" xfId="0" applyNumberFormat="1" applyFont="1" applyFill="1" applyBorder="1" applyAlignment="1" applyProtection="1">
      <alignment horizontal="right" vertical="center"/>
      <protection locked="0"/>
    </xf>
    <xf numFmtId="172" fontId="8" fillId="31" borderId="60" xfId="0" applyNumberFormat="1" applyFont="1" applyFill="1" applyBorder="1" applyAlignment="1" applyProtection="1">
      <alignment horizontal="right" vertical="center"/>
      <protection locked="0"/>
    </xf>
    <xf numFmtId="172" fontId="8" fillId="31" borderId="61" xfId="0" applyNumberFormat="1" applyFont="1" applyFill="1" applyBorder="1" applyAlignment="1" applyProtection="1">
      <alignment horizontal="right" vertical="center"/>
      <protection locked="0"/>
    </xf>
    <xf numFmtId="172" fontId="8" fillId="31" borderId="20" xfId="0" applyNumberFormat="1" applyFont="1" applyFill="1" applyBorder="1" applyAlignment="1" applyProtection="1">
      <alignment horizontal="right" vertical="center"/>
      <protection locked="0"/>
    </xf>
    <xf numFmtId="172" fontId="8" fillId="31" borderId="15" xfId="0" applyNumberFormat="1" applyFont="1" applyFill="1" applyBorder="1" applyAlignment="1" applyProtection="1">
      <alignment horizontal="right" vertical="center"/>
      <protection locked="0"/>
    </xf>
    <xf numFmtId="172" fontId="8" fillId="31" borderId="62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6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5" fillId="34" borderId="16" xfId="0" applyFont="1" applyFill="1" applyBorder="1" applyAlignment="1" applyProtection="1">
      <alignment horizontal="center" vertical="center"/>
      <protection hidden="1"/>
    </xf>
    <xf numFmtId="0" fontId="5" fillId="34" borderId="23" xfId="0" applyFont="1" applyFill="1" applyBorder="1" applyAlignment="1" applyProtection="1">
      <alignment horizontal="center" vertical="center"/>
      <protection hidden="1"/>
    </xf>
    <xf numFmtId="0" fontId="5" fillId="34" borderId="64" xfId="0" applyFont="1" applyFill="1" applyBorder="1" applyAlignment="1" applyProtection="1">
      <alignment horizontal="center" vertical="center"/>
      <protection hidden="1"/>
    </xf>
    <xf numFmtId="0" fontId="5" fillId="34" borderId="42" xfId="0" applyFont="1" applyFill="1" applyBorder="1" applyAlignment="1" applyProtection="1">
      <alignment horizontal="center" vertical="center"/>
      <protection hidden="1"/>
    </xf>
    <xf numFmtId="0" fontId="5" fillId="34" borderId="65" xfId="0" applyFont="1" applyFill="1" applyBorder="1" applyAlignment="1" applyProtection="1">
      <alignment horizontal="center" vertical="center"/>
      <protection hidden="1"/>
    </xf>
    <xf numFmtId="0" fontId="5" fillId="34" borderId="66" xfId="0" applyFont="1" applyFill="1" applyBorder="1" applyAlignment="1" applyProtection="1">
      <alignment horizontal="center" vertical="center"/>
      <protection hidden="1"/>
    </xf>
    <xf numFmtId="0" fontId="5" fillId="34" borderId="67" xfId="0" applyFont="1" applyFill="1" applyBorder="1" applyAlignment="1" applyProtection="1">
      <alignment horizontal="left" vertical="center" indent="1"/>
      <protection hidden="1"/>
    </xf>
    <xf numFmtId="0" fontId="4" fillId="34" borderId="68" xfId="0" applyFont="1" applyFill="1" applyBorder="1" applyAlignment="1" applyProtection="1">
      <alignment horizontal="center" vertical="center"/>
      <protection hidden="1"/>
    </xf>
    <xf numFmtId="0" fontId="5" fillId="34" borderId="69" xfId="0" applyFont="1" applyFill="1" applyBorder="1" applyAlignment="1" applyProtection="1">
      <alignment horizontal="left" vertical="center" indent="1"/>
      <protection hidden="1"/>
    </xf>
    <xf numFmtId="0" fontId="4" fillId="34" borderId="70" xfId="0" applyFont="1" applyFill="1" applyBorder="1" applyAlignment="1" applyProtection="1">
      <alignment horizontal="center" vertical="center"/>
      <protection hidden="1"/>
    </xf>
    <xf numFmtId="0" fontId="6" fillId="34" borderId="67" xfId="0" applyFont="1" applyFill="1" applyBorder="1" applyAlignment="1" applyProtection="1">
      <alignment horizontal="left" vertical="center" indent="1"/>
      <protection hidden="1"/>
    </xf>
    <xf numFmtId="0" fontId="6" fillId="34" borderId="18" xfId="0" applyFont="1" applyFill="1" applyBorder="1" applyAlignment="1" applyProtection="1">
      <alignment vertical="center"/>
      <protection hidden="1"/>
    </xf>
    <xf numFmtId="0" fontId="5" fillId="34" borderId="71" xfId="0" applyFont="1" applyFill="1" applyBorder="1" applyAlignment="1" applyProtection="1">
      <alignment horizontal="left" vertical="center" indent="1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6" fillId="10" borderId="72" xfId="0" applyFont="1" applyFill="1" applyBorder="1" applyAlignment="1" applyProtection="1">
      <alignment horizontal="left" vertical="center" indent="1"/>
      <protection hidden="1"/>
    </xf>
    <xf numFmtId="0" fontId="4" fillId="10" borderId="73" xfId="0" applyFont="1" applyFill="1" applyBorder="1" applyAlignment="1" applyProtection="1">
      <alignment horizontal="center" vertical="center"/>
      <protection hidden="1"/>
    </xf>
    <xf numFmtId="0" fontId="4" fillId="10" borderId="74" xfId="0" applyFont="1" applyFill="1" applyBorder="1" applyAlignment="1" applyProtection="1">
      <alignment horizontal="center" vertical="center"/>
      <protection hidden="1"/>
    </xf>
    <xf numFmtId="0" fontId="4" fillId="10" borderId="75" xfId="0" applyFont="1" applyFill="1" applyBorder="1" applyAlignment="1" applyProtection="1">
      <alignment horizontal="center" vertical="center"/>
      <protection hidden="1"/>
    </xf>
    <xf numFmtId="0" fontId="5" fillId="34" borderId="76" xfId="0" applyFont="1" applyFill="1" applyBorder="1" applyAlignment="1" applyProtection="1">
      <alignment horizontal="center" vertical="center"/>
      <protection hidden="1"/>
    </xf>
    <xf numFmtId="0" fontId="5" fillId="34" borderId="77" xfId="0" applyFont="1" applyFill="1" applyBorder="1" applyAlignment="1" applyProtection="1">
      <alignment horizontal="center" vertical="center"/>
      <protection hidden="1"/>
    </xf>
    <xf numFmtId="0" fontId="5" fillId="34" borderId="69" xfId="0" applyFont="1" applyFill="1" applyBorder="1" applyAlignment="1" applyProtection="1">
      <alignment horizontal="center" vertical="center"/>
      <protection hidden="1"/>
    </xf>
    <xf numFmtId="0" fontId="0" fillId="35" borderId="11" xfId="0" applyFill="1" applyBorder="1" applyAlignment="1" applyProtection="1">
      <alignment horizontal="left" vertical="center" indent="1"/>
      <protection hidden="1"/>
    </xf>
    <xf numFmtId="0" fontId="0" fillId="35" borderId="78" xfId="0" applyFont="1" applyFill="1" applyBorder="1" applyAlignment="1" applyProtection="1">
      <alignment horizontal="center" vertical="center"/>
      <protection hidden="1"/>
    </xf>
    <xf numFmtId="0" fontId="0" fillId="35" borderId="79" xfId="0" applyFill="1" applyBorder="1" applyAlignment="1" applyProtection="1">
      <alignment horizontal="left" vertical="center" indent="1"/>
      <protection hidden="1"/>
    </xf>
    <xf numFmtId="0" fontId="0" fillId="35" borderId="75" xfId="0" applyFont="1" applyFill="1" applyBorder="1" applyAlignment="1" applyProtection="1">
      <alignment horizontal="center" vertical="center"/>
      <protection hidden="1"/>
    </xf>
    <xf numFmtId="0" fontId="0" fillId="35" borderId="80" xfId="0" applyFill="1" applyBorder="1" applyAlignment="1" applyProtection="1">
      <alignment horizontal="left" vertical="center" indent="1"/>
      <protection hidden="1"/>
    </xf>
    <xf numFmtId="0" fontId="0" fillId="35" borderId="81" xfId="0" applyFont="1" applyFill="1" applyBorder="1" applyAlignment="1" applyProtection="1">
      <alignment horizontal="center" vertical="center"/>
      <protection hidden="1"/>
    </xf>
    <xf numFmtId="0" fontId="0" fillId="35" borderId="12" xfId="0" applyFill="1" applyBorder="1" applyAlignment="1" applyProtection="1">
      <alignment horizontal="left" vertical="center" indent="1"/>
      <protection hidden="1"/>
    </xf>
    <xf numFmtId="0" fontId="0" fillId="35" borderId="74" xfId="0" applyFont="1" applyFill="1" applyBorder="1" applyAlignment="1" applyProtection="1">
      <alignment horizontal="center" vertical="center"/>
      <protection hidden="1"/>
    </xf>
    <xf numFmtId="0" fontId="0" fillId="35" borderId="13" xfId="0" applyFill="1" applyBorder="1" applyAlignment="1" applyProtection="1">
      <alignment horizontal="left" vertical="center" indent="1"/>
      <protection hidden="1"/>
    </xf>
    <xf numFmtId="0" fontId="0" fillId="35" borderId="82" xfId="0" applyFill="1" applyBorder="1" applyAlignment="1" applyProtection="1">
      <alignment vertical="center"/>
      <protection hidden="1"/>
    </xf>
    <xf numFmtId="174" fontId="8" fillId="10" borderId="73" xfId="0" applyNumberFormat="1" applyFont="1" applyFill="1" applyBorder="1" applyAlignment="1" applyProtection="1">
      <alignment horizontal="right" vertical="center" indent="1"/>
      <protection hidden="1"/>
    </xf>
    <xf numFmtId="174" fontId="8" fillId="10" borderId="83" xfId="0" applyNumberFormat="1" applyFont="1" applyFill="1" applyBorder="1" applyAlignment="1" applyProtection="1">
      <alignment horizontal="right" vertical="center" indent="1"/>
      <protection hidden="1"/>
    </xf>
    <xf numFmtId="174" fontId="8" fillId="10" borderId="84" xfId="0" applyNumberFormat="1" applyFont="1" applyFill="1" applyBorder="1" applyAlignment="1" applyProtection="1">
      <alignment horizontal="right" vertical="center" indent="1"/>
      <protection hidden="1"/>
    </xf>
    <xf numFmtId="174" fontId="8" fillId="10" borderId="74" xfId="0" applyNumberFormat="1" applyFont="1" applyFill="1" applyBorder="1" applyAlignment="1" applyProtection="1">
      <alignment horizontal="right" vertical="center" indent="1"/>
      <protection hidden="1"/>
    </xf>
    <xf numFmtId="174" fontId="8" fillId="10" borderId="85" xfId="0" applyNumberFormat="1" applyFont="1" applyFill="1" applyBorder="1" applyAlignment="1" applyProtection="1">
      <alignment horizontal="right" vertical="center" indent="1"/>
      <protection hidden="1"/>
    </xf>
    <xf numFmtId="174" fontId="8" fillId="10" borderId="86" xfId="0" applyNumberFormat="1" applyFont="1" applyFill="1" applyBorder="1" applyAlignment="1" applyProtection="1">
      <alignment horizontal="right" vertical="center" indent="1"/>
      <protection hidden="1"/>
    </xf>
    <xf numFmtId="174" fontId="8" fillId="10" borderId="75" xfId="0" applyNumberFormat="1" applyFont="1" applyFill="1" applyBorder="1" applyAlignment="1" applyProtection="1">
      <alignment horizontal="right" vertical="center" indent="1"/>
      <protection hidden="1"/>
    </xf>
    <xf numFmtId="174" fontId="8" fillId="10" borderId="87" xfId="0" applyNumberFormat="1" applyFont="1" applyFill="1" applyBorder="1" applyAlignment="1" applyProtection="1">
      <alignment horizontal="right" vertical="center" indent="1"/>
      <protection hidden="1"/>
    </xf>
    <xf numFmtId="174" fontId="8" fillId="10" borderId="88" xfId="0" applyNumberFormat="1" applyFont="1" applyFill="1" applyBorder="1" applyAlignment="1" applyProtection="1">
      <alignment horizontal="right" vertical="center" indent="1"/>
      <protection hidden="1"/>
    </xf>
    <xf numFmtId="174" fontId="4" fillId="34" borderId="68" xfId="0" applyNumberFormat="1" applyFont="1" applyFill="1" applyBorder="1" applyAlignment="1" applyProtection="1">
      <alignment horizontal="right" vertical="center" indent="1"/>
      <protection hidden="1"/>
    </xf>
    <xf numFmtId="174" fontId="4" fillId="34" borderId="27" xfId="0" applyNumberFormat="1" applyFont="1" applyFill="1" applyBorder="1" applyAlignment="1" applyProtection="1">
      <alignment horizontal="right" vertical="center" indent="1"/>
      <protection hidden="1"/>
    </xf>
    <xf numFmtId="174" fontId="4" fillId="34" borderId="89" xfId="0" applyNumberFormat="1" applyFont="1" applyFill="1" applyBorder="1" applyAlignment="1" applyProtection="1">
      <alignment horizontal="right" vertical="center" indent="1"/>
      <protection hidden="1"/>
    </xf>
    <xf numFmtId="174" fontId="4" fillId="34" borderId="70" xfId="0" applyNumberFormat="1" applyFont="1" applyFill="1" applyBorder="1" applyAlignment="1" applyProtection="1">
      <alignment horizontal="right" vertical="center" indent="1"/>
      <protection hidden="1"/>
    </xf>
    <xf numFmtId="174" fontId="4" fillId="34" borderId="90" xfId="0" applyNumberFormat="1" applyFont="1" applyFill="1" applyBorder="1" applyAlignment="1" applyProtection="1">
      <alignment horizontal="right" vertical="center" indent="1"/>
      <protection hidden="1"/>
    </xf>
    <xf numFmtId="174" fontId="4" fillId="34" borderId="66" xfId="0" applyNumberFormat="1" applyFont="1" applyFill="1" applyBorder="1" applyAlignment="1" applyProtection="1">
      <alignment horizontal="right" vertical="center" indent="1"/>
      <protection hidden="1"/>
    </xf>
    <xf numFmtId="0" fontId="56" fillId="10" borderId="19" xfId="0" applyNumberFormat="1" applyFont="1" applyFill="1" applyBorder="1" applyAlignment="1" applyProtection="1">
      <alignment vertical="center"/>
      <protection/>
    </xf>
    <xf numFmtId="0" fontId="55" fillId="10" borderId="19" xfId="0" applyNumberFormat="1" applyFont="1" applyFill="1" applyBorder="1" applyAlignment="1" applyProtection="1">
      <alignment horizontal="left" vertical="center"/>
      <protection/>
    </xf>
    <xf numFmtId="0" fontId="55" fillId="10" borderId="14" xfId="0" applyNumberFormat="1" applyFont="1" applyFill="1" applyBorder="1" applyAlignment="1" applyProtection="1">
      <alignment vertical="center"/>
      <protection/>
    </xf>
    <xf numFmtId="174" fontId="8" fillId="31" borderId="73" xfId="0" applyNumberFormat="1" applyFont="1" applyFill="1" applyBorder="1" applyAlignment="1" applyProtection="1">
      <alignment horizontal="right" vertical="center" indent="1"/>
      <protection locked="0"/>
    </xf>
    <xf numFmtId="174" fontId="8" fillId="31" borderId="74" xfId="0" applyNumberFormat="1" applyFont="1" applyFill="1" applyBorder="1" applyAlignment="1" applyProtection="1">
      <alignment horizontal="right" vertical="center" indent="1"/>
      <protection locked="0"/>
    </xf>
    <xf numFmtId="174" fontId="8" fillId="31" borderId="75" xfId="0" applyNumberFormat="1" applyFont="1" applyFill="1" applyBorder="1" applyAlignment="1" applyProtection="1">
      <alignment horizontal="right" vertical="center" indent="1"/>
      <protection locked="0"/>
    </xf>
    <xf numFmtId="174" fontId="6" fillId="34" borderId="18" xfId="0" applyNumberFormat="1" applyFont="1" applyFill="1" applyBorder="1" applyAlignment="1" applyProtection="1">
      <alignment horizontal="right" vertical="center" indent="1"/>
      <protection hidden="1"/>
    </xf>
    <xf numFmtId="174" fontId="6" fillId="34" borderId="68" xfId="0" applyNumberFormat="1" applyFont="1" applyFill="1" applyBorder="1" applyAlignment="1" applyProtection="1">
      <alignment horizontal="right" vertical="center" indent="1"/>
      <protection hidden="1"/>
    </xf>
    <xf numFmtId="174" fontId="6" fillId="34" borderId="91" xfId="0" applyNumberFormat="1" applyFont="1" applyFill="1" applyBorder="1" applyAlignment="1" applyProtection="1">
      <alignment horizontal="right" vertical="center" indent="1"/>
      <protection hidden="1"/>
    </xf>
    <xf numFmtId="174" fontId="6" fillId="34" borderId="89" xfId="0" applyNumberFormat="1" applyFont="1" applyFill="1" applyBorder="1" applyAlignment="1" applyProtection="1">
      <alignment horizontal="right" vertical="center" indent="1"/>
      <protection hidden="1"/>
    </xf>
    <xf numFmtId="174" fontId="5" fillId="34" borderId="21" xfId="0" applyNumberFormat="1" applyFont="1" applyFill="1" applyBorder="1" applyAlignment="1" applyProtection="1">
      <alignment horizontal="right" vertical="center" indent="1"/>
      <protection hidden="1"/>
    </xf>
    <xf numFmtId="174" fontId="5" fillId="34" borderId="92" xfId="0" applyNumberFormat="1" applyFont="1" applyFill="1" applyBorder="1" applyAlignment="1" applyProtection="1">
      <alignment horizontal="right" vertical="center" indent="1"/>
      <protection hidden="1"/>
    </xf>
    <xf numFmtId="174" fontId="5" fillId="34" borderId="93" xfId="0" applyNumberFormat="1" applyFont="1" applyFill="1" applyBorder="1" applyAlignment="1" applyProtection="1">
      <alignment horizontal="right" vertical="center" indent="1"/>
      <protection hidden="1"/>
    </xf>
    <xf numFmtId="174" fontId="5" fillId="34" borderId="94" xfId="0" applyNumberFormat="1" applyFont="1" applyFill="1" applyBorder="1" applyAlignment="1" applyProtection="1">
      <alignment horizontal="right" vertical="center" indent="1"/>
      <protection hidden="1"/>
    </xf>
    <xf numFmtId="174" fontId="0" fillId="36" borderId="44" xfId="0" applyNumberFormat="1" applyFill="1" applyBorder="1" applyAlignment="1" applyProtection="1">
      <alignment horizontal="right" vertical="center"/>
      <protection hidden="1"/>
    </xf>
    <xf numFmtId="174" fontId="0" fillId="36" borderId="19" xfId="0" applyNumberFormat="1" applyFill="1" applyBorder="1" applyAlignment="1" applyProtection="1">
      <alignment horizontal="right" vertical="center"/>
      <protection hidden="1"/>
    </xf>
    <xf numFmtId="174" fontId="0" fillId="36" borderId="20" xfId="0" applyNumberFormat="1" applyFill="1" applyBorder="1" applyAlignment="1" applyProtection="1">
      <alignment horizontal="right" vertical="center"/>
      <protection hidden="1"/>
    </xf>
    <xf numFmtId="0" fontId="0" fillId="19" borderId="11" xfId="0" applyFont="1" applyFill="1" applyBorder="1" applyAlignment="1" applyProtection="1">
      <alignment horizontal="right" vertical="center"/>
      <protection hidden="1"/>
    </xf>
    <xf numFmtId="0" fontId="0" fillId="36" borderId="48" xfId="0" applyFill="1" applyBorder="1" applyAlignment="1" applyProtection="1">
      <alignment horizontal="left" vertical="center" indent="1"/>
      <protection hidden="1"/>
    </xf>
    <xf numFmtId="0" fontId="0" fillId="19" borderId="12" xfId="0" applyFont="1" applyFill="1" applyBorder="1" applyAlignment="1" applyProtection="1">
      <alignment horizontal="right" vertical="center"/>
      <protection hidden="1"/>
    </xf>
    <xf numFmtId="0" fontId="0" fillId="36" borderId="14" xfId="0" applyFill="1" applyBorder="1" applyAlignment="1" applyProtection="1">
      <alignment horizontal="left" vertical="center" indent="1"/>
      <protection hidden="1"/>
    </xf>
    <xf numFmtId="172" fontId="0" fillId="36" borderId="14" xfId="0" applyNumberFormat="1" applyFill="1" applyBorder="1" applyAlignment="1" applyProtection="1">
      <alignment horizontal="left" vertical="center" indent="1"/>
      <protection hidden="1"/>
    </xf>
    <xf numFmtId="2" fontId="0" fillId="19" borderId="13" xfId="0" applyNumberFormat="1" applyFont="1" applyFill="1" applyBorder="1" applyAlignment="1" applyProtection="1">
      <alignment horizontal="right" vertical="center"/>
      <protection hidden="1"/>
    </xf>
    <xf numFmtId="2" fontId="0" fillId="36" borderId="15" xfId="0" applyNumberFormat="1" applyFill="1" applyBorder="1" applyAlignment="1" applyProtection="1">
      <alignment horizontal="left" vertical="center" indent="1"/>
      <protection hidden="1"/>
    </xf>
    <xf numFmtId="174" fontId="13" fillId="34" borderId="18" xfId="0" applyNumberFormat="1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Alignment="1" applyProtection="1">
      <alignment vertical="center"/>
      <protection hidden="1"/>
    </xf>
    <xf numFmtId="0" fontId="16" fillId="16" borderId="45" xfId="0" applyFont="1" applyFill="1" applyBorder="1" applyAlignment="1" applyProtection="1">
      <alignment horizontal="left" vertical="center" indent="1"/>
      <protection/>
    </xf>
    <xf numFmtId="0" fontId="14" fillId="16" borderId="46" xfId="0" applyFont="1" applyFill="1" applyBorder="1" applyAlignment="1" applyProtection="1">
      <alignment horizontal="left" vertical="center"/>
      <protection/>
    </xf>
    <xf numFmtId="0" fontId="15" fillId="16" borderId="46" xfId="0" applyFont="1" applyFill="1" applyBorder="1" applyAlignment="1" applyProtection="1">
      <alignment horizontal="left" vertical="center"/>
      <protection/>
    </xf>
    <xf numFmtId="0" fontId="16" fillId="16" borderId="46" xfId="0" applyFont="1" applyFill="1" applyBorder="1" applyAlignment="1" applyProtection="1">
      <alignment horizontal="center" vertical="center"/>
      <protection/>
    </xf>
    <xf numFmtId="0" fontId="16" fillId="16" borderId="95" xfId="0" applyFont="1" applyFill="1" applyBorder="1" applyAlignment="1" applyProtection="1">
      <alignment horizontal="left" vertical="center"/>
      <protection locked="0"/>
    </xf>
    <xf numFmtId="3" fontId="0" fillId="4" borderId="47" xfId="0" applyNumberFormat="1" applyFont="1" applyFill="1" applyBorder="1" applyAlignment="1" applyProtection="1">
      <alignment horizontal="right" vertical="center"/>
      <protection hidden="1"/>
    </xf>
    <xf numFmtId="0" fontId="56" fillId="4" borderId="19" xfId="0" applyFont="1" applyFill="1" applyBorder="1" applyAlignment="1" applyProtection="1">
      <alignment vertical="center"/>
      <protection/>
    </xf>
    <xf numFmtId="0" fontId="58" fillId="33" borderId="0" xfId="0" applyFont="1" applyFill="1" applyAlignment="1" applyProtection="1">
      <alignment vertical="center"/>
      <protection hidden="1"/>
    </xf>
    <xf numFmtId="172" fontId="59" fillId="37" borderId="96" xfId="0" applyNumberFormat="1" applyFont="1" applyFill="1" applyBorder="1" applyAlignment="1" applyProtection="1">
      <alignment horizontal="center" vertical="center"/>
      <protection/>
    </xf>
    <xf numFmtId="172" fontId="59" fillId="37" borderId="95" xfId="0" applyNumberFormat="1" applyFont="1" applyFill="1" applyBorder="1" applyAlignment="1" applyProtection="1">
      <alignment horizontal="center" vertical="center"/>
      <protection/>
    </xf>
    <xf numFmtId="173" fontId="8" fillId="31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8" fillId="31" borderId="62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NumberFormat="1" applyBorder="1" applyAlignment="1" applyProtection="1">
      <alignment horizontal="left"/>
      <protection locked="0"/>
    </xf>
    <xf numFmtId="0" fontId="0" fillId="0" borderId="48" xfId="0" applyNumberFormat="1" applyBorder="1" applyAlignment="1" applyProtection="1">
      <alignment horizontal="left"/>
      <protection locked="0"/>
    </xf>
    <xf numFmtId="0" fontId="8" fillId="31" borderId="47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NumberFormat="1" applyBorder="1" applyAlignment="1" applyProtection="1">
      <alignment horizontal="left"/>
      <protection locked="0"/>
    </xf>
    <xf numFmtId="0" fontId="0" fillId="0" borderId="14" xfId="0" applyNumberForma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2</xdr:row>
      <xdr:rowOff>66675</xdr:rowOff>
    </xdr:from>
    <xdr:to>
      <xdr:col>11</xdr:col>
      <xdr:colOff>781050</xdr:colOff>
      <xdr:row>4</xdr:row>
      <xdr:rowOff>419100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619125"/>
          <a:ext cx="7048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zoomScale="120" zoomScaleNormal="120" zoomScalePageLayoutView="0" workbookViewId="0" topLeftCell="A1">
      <selection activeCell="L2" sqref="L2"/>
    </sheetView>
  </sheetViews>
  <sheetFormatPr defaultColWidth="0" defaultRowHeight="12.75" zeroHeight="1"/>
  <cols>
    <col min="1" max="1" width="1.8515625" style="2" customWidth="1"/>
    <col min="2" max="2" width="20.7109375" style="2" customWidth="1"/>
    <col min="3" max="3" width="4.00390625" style="2" customWidth="1"/>
    <col min="4" max="6" width="12.28125" style="2" customWidth="1"/>
    <col min="7" max="7" width="12.28125" style="1" customWidth="1"/>
    <col min="8" max="9" width="12.28125" style="2" customWidth="1"/>
    <col min="10" max="10" width="13.00390625" style="2" customWidth="1"/>
    <col min="11" max="12" width="12.28125" style="2" customWidth="1"/>
    <col min="13" max="13" width="3.421875" style="2" customWidth="1"/>
    <col min="14" max="16384" width="9.140625" style="2" hidden="1" customWidth="1"/>
  </cols>
  <sheetData>
    <row r="1" spans="1:13" ht="13.5" thickBot="1">
      <c r="A1" s="4"/>
      <c r="B1" s="4"/>
      <c r="C1" s="4"/>
      <c r="D1" s="4"/>
      <c r="E1" s="4"/>
      <c r="F1" s="4"/>
      <c r="G1" s="3"/>
      <c r="H1" s="4"/>
      <c r="J1" s="73" t="s">
        <v>88</v>
      </c>
      <c r="K1" s="4"/>
      <c r="L1" s="4"/>
      <c r="M1" s="4"/>
    </row>
    <row r="2" spans="1:13" ht="30" customHeight="1" thickBot="1" thickTop="1">
      <c r="A2" s="3"/>
      <c r="B2" s="187" t="s">
        <v>36</v>
      </c>
      <c r="C2" s="188"/>
      <c r="D2" s="189"/>
      <c r="E2" s="189"/>
      <c r="F2" s="189"/>
      <c r="G2" s="189"/>
      <c r="H2" s="189"/>
      <c r="I2" s="189"/>
      <c r="J2" s="189"/>
      <c r="K2" s="190" t="s">
        <v>44</v>
      </c>
      <c r="L2" s="191">
        <v>2015</v>
      </c>
      <c r="M2" s="3"/>
    </row>
    <row r="3" spans="1:13" ht="16.5" customHeight="1" thickBot="1" thickTop="1">
      <c r="A3" s="4"/>
      <c r="B3" s="6"/>
      <c r="C3" s="6"/>
      <c r="D3" s="6"/>
      <c r="E3" s="6"/>
      <c r="F3" s="6"/>
      <c r="G3" s="24"/>
      <c r="H3" s="6"/>
      <c r="I3" s="6"/>
      <c r="J3" s="6"/>
      <c r="K3" s="6"/>
      <c r="L3" s="6"/>
      <c r="M3" s="4"/>
    </row>
    <row r="4" spans="1:13" ht="20.25" thickBot="1" thickTop="1">
      <c r="A4" s="4"/>
      <c r="B4" s="85" t="s">
        <v>66</v>
      </c>
      <c r="C4" s="86" t="s">
        <v>37</v>
      </c>
      <c r="D4" s="195" t="s">
        <v>82</v>
      </c>
      <c r="E4" s="196"/>
      <c r="F4" s="107"/>
      <c r="G4" s="7"/>
      <c r="H4" s="7"/>
      <c r="I4" s="7"/>
      <c r="J4" s="7"/>
      <c r="K4" s="7"/>
      <c r="L4" s="7"/>
      <c r="M4" s="4"/>
    </row>
    <row r="5" spans="1:13" ht="36.75" customHeight="1" thickBot="1" thickTop="1">
      <c r="A5" s="4"/>
      <c r="B5" s="35" t="s">
        <v>62</v>
      </c>
      <c r="C5" s="81"/>
      <c r="D5" s="22"/>
      <c r="E5" s="22"/>
      <c r="F5" s="7"/>
      <c r="G5" s="106"/>
      <c r="H5" s="7"/>
      <c r="I5" s="7"/>
      <c r="J5" s="35" t="s">
        <v>61</v>
      </c>
      <c r="K5" s="7"/>
      <c r="L5" s="7"/>
      <c r="M5" s="4"/>
    </row>
    <row r="6" spans="1:13" ht="16.5" thickTop="1">
      <c r="A6" s="5"/>
      <c r="B6" s="10" t="s">
        <v>38</v>
      </c>
      <c r="C6" s="82" t="s">
        <v>37</v>
      </c>
      <c r="D6" s="199"/>
      <c r="E6" s="200"/>
      <c r="F6" s="200"/>
      <c r="G6" s="200"/>
      <c r="H6" s="201"/>
      <c r="I6" s="7"/>
      <c r="J6" s="178" t="s">
        <v>45</v>
      </c>
      <c r="K6" s="175" t="str">
        <f>J34</f>
        <v>---</v>
      </c>
      <c r="L6" s="179" t="s">
        <v>0</v>
      </c>
      <c r="M6" s="4"/>
    </row>
    <row r="7" spans="1:13" ht="15.75">
      <c r="A7" s="5"/>
      <c r="B7" s="11" t="s">
        <v>39</v>
      </c>
      <c r="C7" s="83" t="s">
        <v>37</v>
      </c>
      <c r="D7" s="202"/>
      <c r="E7" s="203"/>
      <c r="F7" s="203"/>
      <c r="G7" s="203"/>
      <c r="H7" s="204"/>
      <c r="I7" s="7"/>
      <c r="J7" s="180" t="s">
        <v>46</v>
      </c>
      <c r="K7" s="176" t="str">
        <f>K34</f>
        <v>---</v>
      </c>
      <c r="L7" s="181" t="s">
        <v>0</v>
      </c>
      <c r="M7" s="4"/>
    </row>
    <row r="8" spans="1:13" ht="15.75">
      <c r="A8" s="5"/>
      <c r="B8" s="11" t="s">
        <v>40</v>
      </c>
      <c r="C8" s="83" t="s">
        <v>37</v>
      </c>
      <c r="D8" s="202"/>
      <c r="E8" s="203"/>
      <c r="F8" s="203"/>
      <c r="G8" s="203"/>
      <c r="H8" s="204"/>
      <c r="I8" s="7"/>
      <c r="J8" s="180" t="s">
        <v>47</v>
      </c>
      <c r="K8" s="176">
        <v>3.3</v>
      </c>
      <c r="L8" s="181" t="s">
        <v>1</v>
      </c>
      <c r="M8" s="4"/>
    </row>
    <row r="9" spans="1:13" ht="15.75">
      <c r="A9" s="5"/>
      <c r="B9" s="11" t="s">
        <v>52</v>
      </c>
      <c r="C9" s="83" t="s">
        <v>37</v>
      </c>
      <c r="D9" s="202"/>
      <c r="E9" s="203"/>
      <c r="F9" s="203"/>
      <c r="G9" s="203"/>
      <c r="H9" s="204"/>
      <c r="I9" s="7"/>
      <c r="J9" s="180" t="s">
        <v>48</v>
      </c>
      <c r="K9" s="176" t="str">
        <f>IF(B14,"---",D31/D12*10000)</f>
        <v>---</v>
      </c>
      <c r="L9" s="181" t="s">
        <v>2</v>
      </c>
      <c r="M9" s="4"/>
    </row>
    <row r="10" spans="1:13" ht="15.75">
      <c r="A10" s="4"/>
      <c r="B10" s="11" t="s">
        <v>41</v>
      </c>
      <c r="C10" s="83" t="s">
        <v>37</v>
      </c>
      <c r="D10" s="202"/>
      <c r="E10" s="203"/>
      <c r="F10" s="161" t="s">
        <v>51</v>
      </c>
      <c r="G10" s="162"/>
      <c r="H10" s="163"/>
      <c r="I10" s="7"/>
      <c r="J10" s="180" t="s">
        <v>49</v>
      </c>
      <c r="K10" s="176">
        <f>I83</f>
        <v>0</v>
      </c>
      <c r="L10" s="182" t="s">
        <v>32</v>
      </c>
      <c r="M10" s="4"/>
    </row>
    <row r="11" spans="1:13" ht="15.75">
      <c r="A11" s="4"/>
      <c r="B11" s="11" t="s">
        <v>53</v>
      </c>
      <c r="C11" s="83" t="s">
        <v>37</v>
      </c>
      <c r="D11" s="87"/>
      <c r="E11" s="20" t="s">
        <v>85</v>
      </c>
      <c r="F11" s="25"/>
      <c r="G11" s="25"/>
      <c r="H11" s="13"/>
      <c r="I11" s="7"/>
      <c r="J11" s="180" t="s">
        <v>59</v>
      </c>
      <c r="K11" s="176" t="str">
        <f>IF(K6="---",K6,(K10*K6/100))</f>
        <v>---</v>
      </c>
      <c r="L11" s="181" t="s">
        <v>0</v>
      </c>
      <c r="M11" s="4"/>
    </row>
    <row r="12" spans="1:13" ht="15.75">
      <c r="A12" s="4"/>
      <c r="B12" s="11" t="s">
        <v>43</v>
      </c>
      <c r="C12" s="83" t="s">
        <v>37</v>
      </c>
      <c r="D12" s="192" t="s">
        <v>92</v>
      </c>
      <c r="E12" s="193" t="s">
        <v>84</v>
      </c>
      <c r="F12" s="20" t="s">
        <v>87</v>
      </c>
      <c r="G12" s="25"/>
      <c r="H12" s="13"/>
      <c r="I12" s="4"/>
      <c r="J12" s="180" t="s">
        <v>60</v>
      </c>
      <c r="K12" s="176" t="str">
        <f>IF(K7="---",K7,K7*K10/100)</f>
        <v>---</v>
      </c>
      <c r="L12" s="181" t="s">
        <v>0</v>
      </c>
      <c r="M12" s="4"/>
    </row>
    <row r="13" spans="1:13" ht="16.5" thickBot="1">
      <c r="A13" s="4"/>
      <c r="B13" s="12" t="s">
        <v>42</v>
      </c>
      <c r="C13" s="84" t="s">
        <v>37</v>
      </c>
      <c r="D13" s="197"/>
      <c r="E13" s="198"/>
      <c r="F13" s="21" t="s">
        <v>54</v>
      </c>
      <c r="G13" s="26"/>
      <c r="H13" s="14"/>
      <c r="I13" s="23"/>
      <c r="J13" s="183" t="s">
        <v>50</v>
      </c>
      <c r="K13" s="177">
        <f>H83</f>
        <v>0</v>
      </c>
      <c r="L13" s="184" t="s">
        <v>3</v>
      </c>
      <c r="M13" s="4"/>
    </row>
    <row r="14" spans="1:13" ht="13.5" thickTop="1">
      <c r="A14" s="4"/>
      <c r="B14" s="194" t="b">
        <f>OR(ISERROR(D12+1),D12=0)</f>
        <v>1</v>
      </c>
      <c r="C14" s="4"/>
      <c r="D14" s="186" t="str">
        <f>IF(B14,"Uw teeltoppervlakte is voor de berekeningen noodzakelijk! Vul een correct getal in.","   ")</f>
        <v>Uw teeltoppervlakte is voor de berekeningen noodzakelijk! Vul een correct getal in.</v>
      </c>
      <c r="E14" s="4"/>
      <c r="F14" s="4"/>
      <c r="G14" s="3"/>
      <c r="H14" s="4"/>
      <c r="I14" s="4"/>
      <c r="J14" s="4"/>
      <c r="K14" s="4"/>
      <c r="L14" s="4"/>
      <c r="M14" s="4"/>
    </row>
    <row r="15" spans="1:13" ht="16.5" thickBot="1">
      <c r="A15" s="4"/>
      <c r="B15" s="35" t="s">
        <v>41</v>
      </c>
      <c r="C15" s="4"/>
      <c r="D15" s="4"/>
      <c r="E15" s="4"/>
      <c r="F15" s="4"/>
      <c r="G15" s="3"/>
      <c r="H15" s="4"/>
      <c r="I15" s="4"/>
      <c r="J15" s="4"/>
      <c r="K15" s="4"/>
      <c r="L15" s="4"/>
      <c r="M15" s="4"/>
    </row>
    <row r="16" spans="1:13" ht="16.5" thickTop="1">
      <c r="A16" s="4"/>
      <c r="B16" s="133"/>
      <c r="C16" s="134"/>
      <c r="D16" s="115" t="s">
        <v>6</v>
      </c>
      <c r="E16" s="115" t="s">
        <v>7</v>
      </c>
      <c r="F16" s="115" t="s">
        <v>90</v>
      </c>
      <c r="G16" s="115" t="s">
        <v>8</v>
      </c>
      <c r="H16" s="115" t="s">
        <v>9</v>
      </c>
      <c r="I16" s="115" t="s">
        <v>10</v>
      </c>
      <c r="J16" s="115" t="s">
        <v>11</v>
      </c>
      <c r="K16" s="116" t="s">
        <v>12</v>
      </c>
      <c r="L16" s="117" t="s">
        <v>13</v>
      </c>
      <c r="M16" s="7"/>
    </row>
    <row r="17" spans="1:13" ht="18">
      <c r="A17" s="4"/>
      <c r="B17" s="135" t="s">
        <v>83</v>
      </c>
      <c r="C17" s="124"/>
      <c r="D17" s="118" t="s">
        <v>55</v>
      </c>
      <c r="E17" s="118" t="s">
        <v>55</v>
      </c>
      <c r="F17" s="118" t="s">
        <v>56</v>
      </c>
      <c r="G17" s="118" t="s">
        <v>20</v>
      </c>
      <c r="H17" s="118" t="s">
        <v>20</v>
      </c>
      <c r="I17" s="118" t="s">
        <v>20</v>
      </c>
      <c r="J17" s="118" t="s">
        <v>21</v>
      </c>
      <c r="K17" s="119" t="s">
        <v>21</v>
      </c>
      <c r="L17" s="120" t="s">
        <v>21</v>
      </c>
      <c r="M17" s="7"/>
    </row>
    <row r="18" spans="1:13" ht="15.75">
      <c r="A18" s="4"/>
      <c r="B18" s="129" t="str">
        <f aca="true" t="shared" si="0" ref="B18:B30">+G90</f>
        <v>Week 1 t/m 4</v>
      </c>
      <c r="C18" s="130">
        <v>1</v>
      </c>
      <c r="D18" s="164"/>
      <c r="E18" s="164"/>
      <c r="F18" s="149" t="str">
        <f>IF(D18=0,"--",(E18/D18))</f>
        <v>--</v>
      </c>
      <c r="G18" s="164"/>
      <c r="H18" s="164"/>
      <c r="I18" s="164"/>
      <c r="J18" s="146">
        <f>((H18*E18)*14.0067)/1000</f>
        <v>0</v>
      </c>
      <c r="K18" s="147">
        <f aca="true" t="shared" si="1" ref="K18:K30">((I18*E18)*30.97376)/1000</f>
        <v>0</v>
      </c>
      <c r="L18" s="148">
        <f aca="true" t="shared" si="2" ref="L18:L30">((G18*E18)*22.98977)/1000</f>
        <v>0</v>
      </c>
      <c r="M18" s="33"/>
    </row>
    <row r="19" spans="1:13" ht="15.75">
      <c r="A19" s="4"/>
      <c r="B19" s="129" t="str">
        <f t="shared" si="0"/>
        <v>Week 5 t/m 8</v>
      </c>
      <c r="C19" s="131">
        <v>2</v>
      </c>
      <c r="D19" s="165"/>
      <c r="E19" s="165"/>
      <c r="F19" s="149" t="str">
        <f aca="true" t="shared" si="3" ref="F19:F30">IF(D19=0,"--",(E19/D19))</f>
        <v>--</v>
      </c>
      <c r="G19" s="165"/>
      <c r="H19" s="165"/>
      <c r="I19" s="165"/>
      <c r="J19" s="149">
        <f aca="true" t="shared" si="4" ref="J19:J30">((H19*E19)*14.0067)/1000</f>
        <v>0</v>
      </c>
      <c r="K19" s="150">
        <f t="shared" si="1"/>
        <v>0</v>
      </c>
      <c r="L19" s="151">
        <f t="shared" si="2"/>
        <v>0</v>
      </c>
      <c r="M19" s="33"/>
    </row>
    <row r="20" spans="1:13" ht="15.75">
      <c r="A20" s="4"/>
      <c r="B20" s="129" t="str">
        <f t="shared" si="0"/>
        <v>Week 9 t/m 12</v>
      </c>
      <c r="C20" s="131">
        <v>3</v>
      </c>
      <c r="D20" s="165"/>
      <c r="E20" s="165"/>
      <c r="F20" s="149" t="str">
        <f t="shared" si="3"/>
        <v>--</v>
      </c>
      <c r="G20" s="165"/>
      <c r="H20" s="165"/>
      <c r="I20" s="165"/>
      <c r="J20" s="149">
        <f>((H20*E20)*14.0067)/1000</f>
        <v>0</v>
      </c>
      <c r="K20" s="150">
        <f t="shared" si="1"/>
        <v>0</v>
      </c>
      <c r="L20" s="151">
        <f t="shared" si="2"/>
        <v>0</v>
      </c>
      <c r="M20" s="33"/>
    </row>
    <row r="21" spans="1:13" ht="15.75">
      <c r="A21" s="4"/>
      <c r="B21" s="129" t="str">
        <f t="shared" si="0"/>
        <v>Week 13 t/m 16</v>
      </c>
      <c r="C21" s="131">
        <v>4</v>
      </c>
      <c r="D21" s="165"/>
      <c r="E21" s="165"/>
      <c r="F21" s="149" t="str">
        <f t="shared" si="3"/>
        <v>--</v>
      </c>
      <c r="G21" s="165"/>
      <c r="H21" s="165"/>
      <c r="I21" s="165"/>
      <c r="J21" s="149">
        <f t="shared" si="4"/>
        <v>0</v>
      </c>
      <c r="K21" s="150">
        <f t="shared" si="1"/>
        <v>0</v>
      </c>
      <c r="L21" s="151">
        <f t="shared" si="2"/>
        <v>0</v>
      </c>
      <c r="M21" s="33"/>
    </row>
    <row r="22" spans="1:13" ht="15.75">
      <c r="A22" s="4"/>
      <c r="B22" s="129" t="str">
        <f t="shared" si="0"/>
        <v>Week 17 t/m 20</v>
      </c>
      <c r="C22" s="131">
        <v>5</v>
      </c>
      <c r="D22" s="165"/>
      <c r="E22" s="165"/>
      <c r="F22" s="149" t="str">
        <f t="shared" si="3"/>
        <v>--</v>
      </c>
      <c r="G22" s="165"/>
      <c r="H22" s="165"/>
      <c r="I22" s="165"/>
      <c r="J22" s="149">
        <f t="shared" si="4"/>
        <v>0</v>
      </c>
      <c r="K22" s="150">
        <f t="shared" si="1"/>
        <v>0</v>
      </c>
      <c r="L22" s="151">
        <f t="shared" si="2"/>
        <v>0</v>
      </c>
      <c r="M22" s="33"/>
    </row>
    <row r="23" spans="1:13" ht="15.75">
      <c r="A23" s="4"/>
      <c r="B23" s="129" t="str">
        <f t="shared" si="0"/>
        <v>Week 21 t/m 24</v>
      </c>
      <c r="C23" s="131">
        <v>6</v>
      </c>
      <c r="D23" s="165"/>
      <c r="E23" s="165"/>
      <c r="F23" s="149" t="str">
        <f t="shared" si="3"/>
        <v>--</v>
      </c>
      <c r="G23" s="165"/>
      <c r="H23" s="165"/>
      <c r="I23" s="165"/>
      <c r="J23" s="149">
        <f t="shared" si="4"/>
        <v>0</v>
      </c>
      <c r="K23" s="150">
        <f t="shared" si="1"/>
        <v>0</v>
      </c>
      <c r="L23" s="151">
        <f t="shared" si="2"/>
        <v>0</v>
      </c>
      <c r="M23" s="33"/>
    </row>
    <row r="24" spans="1:13" ht="15.75">
      <c r="A24" s="4"/>
      <c r="B24" s="129" t="str">
        <f t="shared" si="0"/>
        <v>Week 25 t/m 28</v>
      </c>
      <c r="C24" s="131">
        <v>7</v>
      </c>
      <c r="D24" s="165"/>
      <c r="E24" s="165"/>
      <c r="F24" s="149" t="str">
        <f t="shared" si="3"/>
        <v>--</v>
      </c>
      <c r="G24" s="165"/>
      <c r="H24" s="165"/>
      <c r="I24" s="165"/>
      <c r="J24" s="149">
        <f t="shared" si="4"/>
        <v>0</v>
      </c>
      <c r="K24" s="150">
        <f t="shared" si="1"/>
        <v>0</v>
      </c>
      <c r="L24" s="151">
        <f t="shared" si="2"/>
        <v>0</v>
      </c>
      <c r="M24" s="33"/>
    </row>
    <row r="25" spans="1:13" ht="15.75">
      <c r="A25" s="4"/>
      <c r="B25" s="129" t="str">
        <f t="shared" si="0"/>
        <v>Week 29 t/m 32</v>
      </c>
      <c r="C25" s="131">
        <v>8</v>
      </c>
      <c r="D25" s="165"/>
      <c r="E25" s="165"/>
      <c r="F25" s="149" t="str">
        <f t="shared" si="3"/>
        <v>--</v>
      </c>
      <c r="G25" s="165"/>
      <c r="H25" s="165"/>
      <c r="I25" s="165"/>
      <c r="J25" s="149">
        <f t="shared" si="4"/>
        <v>0</v>
      </c>
      <c r="K25" s="150">
        <f t="shared" si="1"/>
        <v>0</v>
      </c>
      <c r="L25" s="151">
        <f t="shared" si="2"/>
        <v>0</v>
      </c>
      <c r="M25" s="33"/>
    </row>
    <row r="26" spans="1:13" ht="15.75">
      <c r="A26" s="4"/>
      <c r="B26" s="129" t="str">
        <f t="shared" si="0"/>
        <v>Week 33 t/m 36</v>
      </c>
      <c r="C26" s="131">
        <v>9</v>
      </c>
      <c r="D26" s="165"/>
      <c r="E26" s="165"/>
      <c r="F26" s="149" t="str">
        <f t="shared" si="3"/>
        <v>--</v>
      </c>
      <c r="G26" s="165"/>
      <c r="H26" s="165"/>
      <c r="I26" s="165"/>
      <c r="J26" s="149">
        <f t="shared" si="4"/>
        <v>0</v>
      </c>
      <c r="K26" s="150">
        <f t="shared" si="1"/>
        <v>0</v>
      </c>
      <c r="L26" s="151">
        <f t="shared" si="2"/>
        <v>0</v>
      </c>
      <c r="M26" s="33"/>
    </row>
    <row r="27" spans="1:13" ht="15.75">
      <c r="A27" s="4"/>
      <c r="B27" s="129" t="str">
        <f t="shared" si="0"/>
        <v>Week 37 t/m 40</v>
      </c>
      <c r="C27" s="131">
        <v>10</v>
      </c>
      <c r="D27" s="165"/>
      <c r="E27" s="165"/>
      <c r="F27" s="149" t="str">
        <f t="shared" si="3"/>
        <v>--</v>
      </c>
      <c r="G27" s="165"/>
      <c r="H27" s="165"/>
      <c r="I27" s="165"/>
      <c r="J27" s="149">
        <f t="shared" si="4"/>
        <v>0</v>
      </c>
      <c r="K27" s="150">
        <f t="shared" si="1"/>
        <v>0</v>
      </c>
      <c r="L27" s="151">
        <f t="shared" si="2"/>
        <v>0</v>
      </c>
      <c r="M27" s="33"/>
    </row>
    <row r="28" spans="1:13" ht="15.75">
      <c r="A28" s="4"/>
      <c r="B28" s="129" t="str">
        <f t="shared" si="0"/>
        <v>Week 41 t/m 44</v>
      </c>
      <c r="C28" s="131">
        <v>11</v>
      </c>
      <c r="D28" s="165"/>
      <c r="E28" s="165"/>
      <c r="F28" s="149" t="str">
        <f t="shared" si="3"/>
        <v>--</v>
      </c>
      <c r="G28" s="165"/>
      <c r="H28" s="165"/>
      <c r="I28" s="165"/>
      <c r="J28" s="149">
        <f t="shared" si="4"/>
        <v>0</v>
      </c>
      <c r="K28" s="150">
        <f t="shared" si="1"/>
        <v>0</v>
      </c>
      <c r="L28" s="151">
        <f t="shared" si="2"/>
        <v>0</v>
      </c>
      <c r="M28" s="33"/>
    </row>
    <row r="29" spans="1:13" ht="15.75">
      <c r="A29" s="4"/>
      <c r="B29" s="129" t="str">
        <f t="shared" si="0"/>
        <v>Week 45 t/m 48</v>
      </c>
      <c r="C29" s="131">
        <v>12</v>
      </c>
      <c r="D29" s="165"/>
      <c r="E29" s="165"/>
      <c r="F29" s="149" t="str">
        <f t="shared" si="3"/>
        <v>--</v>
      </c>
      <c r="G29" s="165"/>
      <c r="H29" s="165"/>
      <c r="I29" s="165"/>
      <c r="J29" s="149">
        <f t="shared" si="4"/>
        <v>0</v>
      </c>
      <c r="K29" s="150">
        <f t="shared" si="1"/>
        <v>0</v>
      </c>
      <c r="L29" s="151">
        <f t="shared" si="2"/>
        <v>0</v>
      </c>
      <c r="M29" s="33"/>
    </row>
    <row r="30" spans="1:13" ht="15.75">
      <c r="A30" s="4"/>
      <c r="B30" s="129" t="str">
        <f t="shared" si="0"/>
        <v>Week 49 t/m 52</v>
      </c>
      <c r="C30" s="132">
        <v>13</v>
      </c>
      <c r="D30" s="166"/>
      <c r="E30" s="166"/>
      <c r="F30" s="149" t="str">
        <f t="shared" si="3"/>
        <v>--</v>
      </c>
      <c r="G30" s="166"/>
      <c r="H30" s="166"/>
      <c r="I30" s="166"/>
      <c r="J30" s="152">
        <f t="shared" si="4"/>
        <v>0</v>
      </c>
      <c r="K30" s="153">
        <f t="shared" si="1"/>
        <v>0</v>
      </c>
      <c r="L30" s="154">
        <f t="shared" si="2"/>
        <v>0</v>
      </c>
      <c r="M30" s="33"/>
    </row>
    <row r="31" spans="1:13" ht="15.75">
      <c r="A31" s="4"/>
      <c r="B31" s="121" t="s">
        <v>57</v>
      </c>
      <c r="C31" s="122"/>
      <c r="D31" s="155">
        <f>SUM(D18:D30)</f>
        <v>0</v>
      </c>
      <c r="E31" s="155">
        <f>SUM(E18:E30)</f>
        <v>0</v>
      </c>
      <c r="F31" s="155"/>
      <c r="G31" s="155">
        <f aca="true" t="shared" si="5" ref="G31:L31">SUM(G18:G30)</f>
        <v>0</v>
      </c>
      <c r="H31" s="155">
        <f>SUM(H18:H30)</f>
        <v>0</v>
      </c>
      <c r="I31" s="155">
        <f>SUM(I18:I30)</f>
        <v>0</v>
      </c>
      <c r="J31" s="155">
        <f t="shared" si="5"/>
        <v>0</v>
      </c>
      <c r="K31" s="156">
        <f t="shared" si="5"/>
        <v>0</v>
      </c>
      <c r="L31" s="157">
        <f t="shared" si="5"/>
        <v>0</v>
      </c>
      <c r="M31" s="33"/>
    </row>
    <row r="32" spans="1:13" ht="15.75">
      <c r="A32" s="4"/>
      <c r="B32" s="123" t="s">
        <v>58</v>
      </c>
      <c r="C32" s="124"/>
      <c r="D32" s="158" t="str">
        <f>IF(D31&gt;0,AVERAGEA(D18:D30),"---")</f>
        <v>---</v>
      </c>
      <c r="E32" s="158" t="str">
        <f>IF(E31&gt;0,AVERAGEA(E18:E30),"---")</f>
        <v>---</v>
      </c>
      <c r="F32" s="158" t="str">
        <f>IF(F18&lt;&gt;"--",AVERAGEA(F18:F30),"---")</f>
        <v>---</v>
      </c>
      <c r="G32" s="158" t="str">
        <f>IF(G31&gt;0,AVERAGEA(G18:G30),"---")</f>
        <v>---</v>
      </c>
      <c r="H32" s="158" t="str">
        <f>IF(H31&gt;0,AVERAGEA(H18:H30),"---")</f>
        <v>---</v>
      </c>
      <c r="I32" s="158" t="str">
        <f>IF(I31&gt;0,AVERAGEA(I18:I30),"---")</f>
        <v>---</v>
      </c>
      <c r="J32" s="158"/>
      <c r="K32" s="159"/>
      <c r="L32" s="160"/>
      <c r="M32" s="33"/>
    </row>
    <row r="33" spans="1:13" ht="15.75">
      <c r="A33" s="4"/>
      <c r="B33" s="125"/>
      <c r="C33" s="126"/>
      <c r="D33" s="167"/>
      <c r="E33" s="167"/>
      <c r="F33" s="167"/>
      <c r="G33" s="167"/>
      <c r="H33" s="185" t="s">
        <v>91</v>
      </c>
      <c r="I33" s="167"/>
      <c r="J33" s="168"/>
      <c r="K33" s="169"/>
      <c r="L33" s="170"/>
      <c r="M33" s="7"/>
    </row>
    <row r="34" spans="1:13" ht="16.5" thickBot="1">
      <c r="A34" s="4"/>
      <c r="B34" s="127" t="s">
        <v>86</v>
      </c>
      <c r="C34" s="128"/>
      <c r="D34" s="171"/>
      <c r="E34" s="171"/>
      <c r="F34" s="171"/>
      <c r="G34" s="171"/>
      <c r="H34" s="171"/>
      <c r="I34" s="171"/>
      <c r="J34" s="172" t="str">
        <f>IF(B14,"---",(J31/D12)*10000)</f>
        <v>---</v>
      </c>
      <c r="K34" s="173" t="str">
        <f>IF(B14,"---",(K31/D12)*10000)</f>
        <v>---</v>
      </c>
      <c r="L34" s="174" t="str">
        <f>IF(B14,"---",(L31/D12)*10000)</f>
        <v>---</v>
      </c>
      <c r="M34" s="34"/>
    </row>
    <row r="35" spans="1:13" ht="35.25" customHeight="1" thickBot="1" thickTop="1">
      <c r="A35" s="4"/>
      <c r="B35" s="35" t="s">
        <v>63</v>
      </c>
      <c r="C35" s="4"/>
      <c r="D35" s="4"/>
      <c r="E35" s="4"/>
      <c r="F35" s="4"/>
      <c r="G35" s="3"/>
      <c r="H35" s="4"/>
      <c r="I35" s="4"/>
      <c r="J35" s="4"/>
      <c r="K35" s="4"/>
      <c r="L35" s="4"/>
      <c r="M35" s="34"/>
    </row>
    <row r="36" spans="1:13" ht="16.5" thickTop="1">
      <c r="A36" s="4"/>
      <c r="B36" s="136" t="str">
        <f>+B18</f>
        <v>Week 1 t/m 4</v>
      </c>
      <c r="C36" s="137">
        <v>1</v>
      </c>
      <c r="D36" s="105"/>
      <c r="E36" s="88"/>
      <c r="F36" s="88"/>
      <c r="G36" s="88"/>
      <c r="H36" s="88"/>
      <c r="I36" s="88"/>
      <c r="J36" s="88"/>
      <c r="K36" s="88"/>
      <c r="L36" s="89"/>
      <c r="M36" s="34"/>
    </row>
    <row r="37" spans="1:13" ht="15.75">
      <c r="A37" s="4"/>
      <c r="B37" s="138"/>
      <c r="C37" s="139"/>
      <c r="D37" s="90"/>
      <c r="E37" s="91"/>
      <c r="F37" s="91"/>
      <c r="G37" s="91"/>
      <c r="H37" s="91"/>
      <c r="I37" s="91"/>
      <c r="J37" s="91"/>
      <c r="K37" s="91"/>
      <c r="L37" s="92"/>
      <c r="M37" s="34"/>
    </row>
    <row r="38" spans="1:13" ht="15.75">
      <c r="A38" s="4"/>
      <c r="B38" s="140" t="str">
        <f>+B19</f>
        <v>Week 5 t/m 8</v>
      </c>
      <c r="C38" s="141">
        <v>2</v>
      </c>
      <c r="D38" s="93"/>
      <c r="E38" s="94"/>
      <c r="F38" s="94"/>
      <c r="G38" s="94"/>
      <c r="H38" s="94"/>
      <c r="I38" s="94"/>
      <c r="J38" s="94"/>
      <c r="K38" s="94"/>
      <c r="L38" s="95"/>
      <c r="M38" s="34"/>
    </row>
    <row r="39" spans="1:13" ht="15.75">
      <c r="A39" s="4"/>
      <c r="B39" s="138"/>
      <c r="C39" s="139"/>
      <c r="D39" s="96"/>
      <c r="E39" s="97"/>
      <c r="F39" s="97"/>
      <c r="G39" s="97"/>
      <c r="H39" s="97"/>
      <c r="I39" s="97"/>
      <c r="J39" s="97"/>
      <c r="K39" s="97"/>
      <c r="L39" s="98"/>
      <c r="M39" s="34"/>
    </row>
    <row r="40" spans="1:13" ht="15.75">
      <c r="A40" s="4"/>
      <c r="B40" s="140" t="str">
        <f>+B20</f>
        <v>Week 9 t/m 12</v>
      </c>
      <c r="C40" s="141">
        <v>3</v>
      </c>
      <c r="D40" s="99"/>
      <c r="E40" s="100"/>
      <c r="F40" s="100"/>
      <c r="G40" s="100"/>
      <c r="H40" s="100"/>
      <c r="I40" s="100"/>
      <c r="J40" s="100"/>
      <c r="K40" s="100"/>
      <c r="L40" s="101"/>
      <c r="M40" s="34"/>
    </row>
    <row r="41" spans="1:13" ht="15.75">
      <c r="A41" s="4"/>
      <c r="B41" s="138"/>
      <c r="C41" s="139"/>
      <c r="D41" s="90"/>
      <c r="E41" s="91"/>
      <c r="F41" s="91"/>
      <c r="G41" s="91"/>
      <c r="H41" s="91"/>
      <c r="I41" s="91"/>
      <c r="J41" s="91"/>
      <c r="K41" s="91"/>
      <c r="L41" s="92"/>
      <c r="M41" s="34"/>
    </row>
    <row r="42" spans="1:13" ht="15.75">
      <c r="A42" s="4"/>
      <c r="B42" s="140" t="str">
        <f>+B21</f>
        <v>Week 13 t/m 16</v>
      </c>
      <c r="C42" s="141">
        <v>4</v>
      </c>
      <c r="D42" s="93"/>
      <c r="E42" s="94"/>
      <c r="F42" s="94"/>
      <c r="G42" s="94"/>
      <c r="H42" s="94"/>
      <c r="I42" s="94"/>
      <c r="J42" s="94"/>
      <c r="K42" s="94"/>
      <c r="L42" s="95"/>
      <c r="M42" s="34"/>
    </row>
    <row r="43" spans="1:13" ht="15.75">
      <c r="A43" s="4"/>
      <c r="B43" s="138"/>
      <c r="C43" s="139"/>
      <c r="D43" s="96"/>
      <c r="E43" s="97"/>
      <c r="F43" s="97"/>
      <c r="G43" s="97"/>
      <c r="H43" s="97"/>
      <c r="I43" s="97"/>
      <c r="J43" s="97"/>
      <c r="K43" s="97"/>
      <c r="L43" s="98"/>
      <c r="M43" s="34"/>
    </row>
    <row r="44" spans="1:13" ht="15.75">
      <c r="A44" s="4"/>
      <c r="B44" s="140" t="str">
        <f>+B22</f>
        <v>Week 17 t/m 20</v>
      </c>
      <c r="C44" s="141">
        <v>5</v>
      </c>
      <c r="D44" s="99"/>
      <c r="E44" s="100"/>
      <c r="F44" s="100"/>
      <c r="G44" s="100"/>
      <c r="H44" s="100"/>
      <c r="I44" s="100"/>
      <c r="J44" s="100"/>
      <c r="K44" s="100"/>
      <c r="L44" s="101"/>
      <c r="M44" s="34"/>
    </row>
    <row r="45" spans="1:13" ht="15.75">
      <c r="A45" s="4"/>
      <c r="B45" s="138"/>
      <c r="C45" s="139"/>
      <c r="D45" s="90"/>
      <c r="E45" s="91"/>
      <c r="F45" s="91"/>
      <c r="G45" s="91"/>
      <c r="H45" s="91"/>
      <c r="I45" s="91"/>
      <c r="J45" s="91"/>
      <c r="K45" s="91"/>
      <c r="L45" s="92"/>
      <c r="M45" s="34"/>
    </row>
    <row r="46" spans="1:13" ht="15.75">
      <c r="A46" s="4"/>
      <c r="B46" s="140" t="str">
        <f>+B23</f>
        <v>Week 21 t/m 24</v>
      </c>
      <c r="C46" s="141">
        <v>6</v>
      </c>
      <c r="D46" s="93"/>
      <c r="E46" s="94"/>
      <c r="F46" s="94"/>
      <c r="G46" s="94"/>
      <c r="H46" s="94"/>
      <c r="I46" s="94"/>
      <c r="J46" s="94"/>
      <c r="K46" s="94"/>
      <c r="L46" s="95"/>
      <c r="M46" s="34"/>
    </row>
    <row r="47" spans="1:13" ht="15.75">
      <c r="A47" s="4"/>
      <c r="B47" s="138"/>
      <c r="C47" s="139"/>
      <c r="D47" s="96"/>
      <c r="E47" s="97"/>
      <c r="F47" s="97"/>
      <c r="G47" s="97"/>
      <c r="H47" s="97"/>
      <c r="I47" s="97"/>
      <c r="J47" s="97"/>
      <c r="K47" s="97"/>
      <c r="L47" s="98"/>
      <c r="M47" s="34"/>
    </row>
    <row r="48" spans="1:13" ht="15.75">
      <c r="A48" s="4"/>
      <c r="B48" s="140" t="str">
        <f>+B24</f>
        <v>Week 25 t/m 28</v>
      </c>
      <c r="C48" s="141">
        <v>7</v>
      </c>
      <c r="D48" s="99"/>
      <c r="E48" s="100"/>
      <c r="F48" s="100"/>
      <c r="G48" s="100"/>
      <c r="H48" s="100"/>
      <c r="I48" s="100"/>
      <c r="J48" s="100"/>
      <c r="K48" s="100"/>
      <c r="L48" s="101"/>
      <c r="M48" s="34"/>
    </row>
    <row r="49" spans="1:13" ht="15.75">
      <c r="A49" s="4"/>
      <c r="B49" s="138"/>
      <c r="C49" s="139"/>
      <c r="D49" s="90"/>
      <c r="E49" s="91"/>
      <c r="F49" s="91"/>
      <c r="G49" s="91"/>
      <c r="H49" s="91"/>
      <c r="I49" s="91"/>
      <c r="J49" s="91"/>
      <c r="K49" s="91"/>
      <c r="L49" s="92"/>
      <c r="M49" s="34"/>
    </row>
    <row r="50" spans="1:13" ht="15.75">
      <c r="A50" s="4"/>
      <c r="B50" s="140" t="str">
        <f>+B25</f>
        <v>Week 29 t/m 32</v>
      </c>
      <c r="C50" s="141">
        <v>8</v>
      </c>
      <c r="D50" s="93"/>
      <c r="E50" s="94"/>
      <c r="F50" s="94"/>
      <c r="G50" s="94"/>
      <c r="H50" s="94"/>
      <c r="I50" s="94"/>
      <c r="J50" s="94"/>
      <c r="K50" s="94"/>
      <c r="L50" s="95"/>
      <c r="M50" s="34"/>
    </row>
    <row r="51" spans="1:13" ht="15.75">
      <c r="A51" s="4"/>
      <c r="B51" s="138"/>
      <c r="C51" s="139"/>
      <c r="D51" s="96"/>
      <c r="E51" s="97"/>
      <c r="F51" s="97"/>
      <c r="G51" s="97"/>
      <c r="H51" s="97"/>
      <c r="I51" s="97"/>
      <c r="J51" s="97"/>
      <c r="K51" s="97"/>
      <c r="L51" s="98"/>
      <c r="M51" s="34"/>
    </row>
    <row r="52" spans="1:13" ht="15.75">
      <c r="A52" s="4"/>
      <c r="B52" s="140" t="str">
        <f>+B26</f>
        <v>Week 33 t/m 36</v>
      </c>
      <c r="C52" s="141">
        <v>9</v>
      </c>
      <c r="D52" s="99"/>
      <c r="E52" s="100"/>
      <c r="F52" s="100"/>
      <c r="G52" s="100"/>
      <c r="H52" s="100"/>
      <c r="I52" s="100"/>
      <c r="J52" s="100"/>
      <c r="K52" s="100"/>
      <c r="L52" s="101"/>
      <c r="M52" s="34"/>
    </row>
    <row r="53" spans="1:13" ht="15.75">
      <c r="A53" s="4"/>
      <c r="B53" s="138"/>
      <c r="C53" s="139"/>
      <c r="D53" s="90"/>
      <c r="E53" s="91"/>
      <c r="F53" s="91"/>
      <c r="G53" s="91"/>
      <c r="H53" s="91"/>
      <c r="I53" s="91"/>
      <c r="J53" s="91"/>
      <c r="K53" s="91"/>
      <c r="L53" s="92"/>
      <c r="M53" s="34"/>
    </row>
    <row r="54" spans="1:13" ht="15.75">
      <c r="A54" s="4"/>
      <c r="B54" s="140" t="str">
        <f>+B27</f>
        <v>Week 37 t/m 40</v>
      </c>
      <c r="C54" s="141">
        <v>10</v>
      </c>
      <c r="D54" s="93"/>
      <c r="E54" s="94"/>
      <c r="F54" s="94"/>
      <c r="G54" s="94"/>
      <c r="H54" s="94"/>
      <c r="I54" s="94"/>
      <c r="J54" s="94"/>
      <c r="K54" s="94"/>
      <c r="L54" s="95"/>
      <c r="M54" s="34"/>
    </row>
    <row r="55" spans="1:13" ht="15.75">
      <c r="A55" s="4"/>
      <c r="B55" s="138"/>
      <c r="C55" s="139"/>
      <c r="D55" s="96"/>
      <c r="E55" s="97"/>
      <c r="F55" s="97"/>
      <c r="G55" s="97"/>
      <c r="H55" s="97"/>
      <c r="I55" s="97"/>
      <c r="J55" s="97"/>
      <c r="K55" s="97"/>
      <c r="L55" s="98"/>
      <c r="M55" s="34"/>
    </row>
    <row r="56" spans="1:13" ht="15.75">
      <c r="A56" s="4"/>
      <c r="B56" s="140" t="str">
        <f>+B28</f>
        <v>Week 41 t/m 44</v>
      </c>
      <c r="C56" s="141">
        <v>11</v>
      </c>
      <c r="D56" s="93"/>
      <c r="E56" s="94"/>
      <c r="F56" s="94"/>
      <c r="G56" s="94"/>
      <c r="H56" s="94"/>
      <c r="I56" s="94"/>
      <c r="J56" s="94"/>
      <c r="K56" s="94"/>
      <c r="L56" s="95"/>
      <c r="M56" s="34"/>
    </row>
    <row r="57" spans="1:13" ht="15.75">
      <c r="A57" s="4"/>
      <c r="B57" s="138"/>
      <c r="C57" s="139"/>
      <c r="D57" s="96"/>
      <c r="E57" s="97"/>
      <c r="F57" s="97"/>
      <c r="G57" s="97"/>
      <c r="H57" s="97"/>
      <c r="I57" s="97"/>
      <c r="J57" s="97"/>
      <c r="K57" s="97"/>
      <c r="L57" s="98"/>
      <c r="M57" s="34"/>
    </row>
    <row r="58" spans="1:13" ht="15.75">
      <c r="A58" s="4"/>
      <c r="B58" s="140" t="str">
        <f>+B29</f>
        <v>Week 45 t/m 48</v>
      </c>
      <c r="C58" s="141">
        <v>12</v>
      </c>
      <c r="D58" s="93"/>
      <c r="E58" s="94"/>
      <c r="F58" s="94"/>
      <c r="G58" s="94"/>
      <c r="H58" s="94"/>
      <c r="I58" s="94"/>
      <c r="J58" s="94"/>
      <c r="K58" s="94"/>
      <c r="L58" s="95"/>
      <c r="M58" s="34"/>
    </row>
    <row r="59" spans="1:13" ht="15.75">
      <c r="A59" s="4"/>
      <c r="B59" s="138"/>
      <c r="C59" s="139"/>
      <c r="D59" s="96"/>
      <c r="E59" s="97"/>
      <c r="F59" s="97"/>
      <c r="G59" s="97"/>
      <c r="H59" s="97"/>
      <c r="I59" s="97"/>
      <c r="J59" s="97"/>
      <c r="K59" s="97"/>
      <c r="L59" s="98"/>
      <c r="M59" s="34"/>
    </row>
    <row r="60" spans="1:13" ht="15.75">
      <c r="A60" s="4"/>
      <c r="B60" s="142" t="str">
        <f>+B30</f>
        <v>Week 49 t/m 52</v>
      </c>
      <c r="C60" s="143">
        <v>13</v>
      </c>
      <c r="D60" s="93"/>
      <c r="E60" s="94"/>
      <c r="F60" s="94"/>
      <c r="G60" s="94"/>
      <c r="H60" s="94"/>
      <c r="I60" s="94"/>
      <c r="J60" s="94"/>
      <c r="K60" s="94"/>
      <c r="L60" s="95"/>
      <c r="M60" s="34"/>
    </row>
    <row r="61" spans="1:13" ht="16.5" thickBot="1">
      <c r="A61" s="4"/>
      <c r="B61" s="144"/>
      <c r="C61" s="145"/>
      <c r="D61" s="102"/>
      <c r="E61" s="103"/>
      <c r="F61" s="103"/>
      <c r="G61" s="103"/>
      <c r="H61" s="103"/>
      <c r="I61" s="103"/>
      <c r="J61" s="103"/>
      <c r="K61" s="103"/>
      <c r="L61" s="104"/>
      <c r="M61" s="34"/>
    </row>
    <row r="62" spans="1:13" ht="24.75" customHeight="1" thickTop="1">
      <c r="A62" s="4"/>
      <c r="B62" s="4"/>
      <c r="C62" s="4"/>
      <c r="D62" s="4"/>
      <c r="E62" s="4"/>
      <c r="F62" s="4"/>
      <c r="G62" s="3"/>
      <c r="H62" s="4"/>
      <c r="I62" s="4"/>
      <c r="J62" s="4"/>
      <c r="K62" s="4"/>
      <c r="L62" s="4"/>
      <c r="M62" s="34"/>
    </row>
    <row r="63" spans="1:13" ht="12.75" hidden="1">
      <c r="A63" s="57"/>
      <c r="B63" s="57"/>
      <c r="C63" s="57"/>
      <c r="D63" s="57"/>
      <c r="E63" s="57"/>
      <c r="F63" s="57"/>
      <c r="G63" s="71"/>
      <c r="H63" s="57"/>
      <c r="I63" s="57"/>
      <c r="J63" s="57"/>
      <c r="K63" s="57"/>
      <c r="L63" s="57"/>
      <c r="M63" s="72"/>
    </row>
    <row r="64" spans="1:13" ht="13.5" hidden="1" thickBot="1">
      <c r="A64" s="57"/>
      <c r="B64" s="57"/>
      <c r="C64" s="57"/>
      <c r="D64" s="57"/>
      <c r="E64" s="57"/>
      <c r="F64" s="57"/>
      <c r="G64" s="57"/>
      <c r="H64" s="57"/>
      <c r="I64" s="57"/>
      <c r="J64" s="72"/>
      <c r="K64" s="72"/>
      <c r="L64" s="72"/>
      <c r="M64" s="72"/>
    </row>
    <row r="65" spans="1:13" ht="13.5" hidden="1" thickBot="1">
      <c r="A65" s="5"/>
      <c r="B65" s="44"/>
      <c r="C65" s="45" t="s">
        <v>4</v>
      </c>
      <c r="D65" s="46"/>
      <c r="E65" s="45">
        <f>K8</f>
        <v>3.3</v>
      </c>
      <c r="F65" s="46"/>
      <c r="G65" s="46"/>
      <c r="H65" s="45" t="s">
        <v>5</v>
      </c>
      <c r="I65" s="46"/>
      <c r="J65" s="47"/>
      <c r="K65" s="5"/>
      <c r="L65" s="5"/>
      <c r="M65" s="5"/>
    </row>
    <row r="66" spans="1:13" ht="16.5" hidden="1" thickTop="1">
      <c r="A66" s="5"/>
      <c r="B66" s="36"/>
      <c r="C66" s="15"/>
      <c r="D66" s="15" t="s">
        <v>6</v>
      </c>
      <c r="E66" s="27" t="s">
        <v>7</v>
      </c>
      <c r="F66" s="15" t="s">
        <v>14</v>
      </c>
      <c r="G66" s="15" t="s">
        <v>15</v>
      </c>
      <c r="H66" s="15" t="s">
        <v>16</v>
      </c>
      <c r="I66" s="15" t="s">
        <v>7</v>
      </c>
      <c r="J66" s="37" t="s">
        <v>7</v>
      </c>
      <c r="K66" s="5"/>
      <c r="L66" s="5"/>
      <c r="M66" s="5"/>
    </row>
    <row r="67" spans="1:13" ht="15.75" hidden="1">
      <c r="A67" s="5"/>
      <c r="B67" s="38" t="s">
        <v>17</v>
      </c>
      <c r="C67" s="17" t="s">
        <v>18</v>
      </c>
      <c r="D67" s="17" t="s">
        <v>22</v>
      </c>
      <c r="E67" s="28" t="s">
        <v>19</v>
      </c>
      <c r="F67" s="17" t="s">
        <v>23</v>
      </c>
      <c r="G67" s="17" t="s">
        <v>24</v>
      </c>
      <c r="H67" s="17" t="s">
        <v>25</v>
      </c>
      <c r="I67" s="17" t="s">
        <v>26</v>
      </c>
      <c r="J67" s="39" t="s">
        <v>27</v>
      </c>
      <c r="K67" s="5"/>
      <c r="L67" s="5"/>
      <c r="M67" s="5"/>
    </row>
    <row r="68" spans="1:13" ht="15.75" hidden="1">
      <c r="A68" s="5"/>
      <c r="B68" s="40"/>
      <c r="C68" s="18"/>
      <c r="D68" s="18"/>
      <c r="E68" s="29"/>
      <c r="F68" s="18"/>
      <c r="G68" s="18"/>
      <c r="H68" s="18"/>
      <c r="I68" s="18"/>
      <c r="J68" s="41"/>
      <c r="K68" s="5"/>
      <c r="L68" s="5"/>
      <c r="M68" s="5"/>
    </row>
    <row r="69" spans="1:13" ht="15.75" hidden="1">
      <c r="A69" s="5"/>
      <c r="B69" s="38" t="str">
        <f aca="true" t="shared" si="6" ref="B69:B81">B18</f>
        <v>Week 1 t/m 4</v>
      </c>
      <c r="C69" s="48">
        <v>1</v>
      </c>
      <c r="D69" s="49">
        <f>(D18)</f>
        <v>0</v>
      </c>
      <c r="E69" s="50">
        <f>(E18)</f>
        <v>0</v>
      </c>
      <c r="F69" s="49">
        <f>(G18)</f>
        <v>0</v>
      </c>
      <c r="G69" s="49">
        <f aca="true" t="shared" si="7" ref="G69:G81">I69-E69</f>
        <v>0</v>
      </c>
      <c r="H69" s="49">
        <f aca="true" t="shared" si="8" ref="H69:H81">MAX(I69*F69/(NAmax)-I69,0)</f>
        <v>0</v>
      </c>
      <c r="I69" s="49">
        <f>IF(F69=0,0,MIN(D69*$E$65/F69,E69,D69))</f>
        <v>0</v>
      </c>
      <c r="J69" s="51">
        <f aca="true" t="shared" si="9" ref="J69:J81">(E69-I69)</f>
        <v>0</v>
      </c>
      <c r="K69" s="5"/>
      <c r="L69" s="5"/>
      <c r="M69" s="5"/>
    </row>
    <row r="70" spans="1:13" ht="15.75" hidden="1">
      <c r="A70" s="5"/>
      <c r="B70" s="38" t="str">
        <f t="shared" si="6"/>
        <v>Week 5 t/m 8</v>
      </c>
      <c r="C70" s="48">
        <v>2</v>
      </c>
      <c r="D70" s="49">
        <f aca="true" t="shared" si="10" ref="D70:D81">(D19)</f>
        <v>0</v>
      </c>
      <c r="E70" s="50">
        <f aca="true" t="shared" si="11" ref="E70:E81">(E19)+(J69)</f>
        <v>0</v>
      </c>
      <c r="F70" s="49">
        <f aca="true" t="shared" si="12" ref="F70:F81">IF(E70=0,0,((G19*E19)+(G18*J69))/E70)</f>
        <v>0</v>
      </c>
      <c r="G70" s="49">
        <f t="shared" si="7"/>
        <v>0</v>
      </c>
      <c r="H70" s="49">
        <f t="shared" si="8"/>
        <v>0</v>
      </c>
      <c r="I70" s="49">
        <f>IF(F70=0,0,MIN(D70*$E$65/F70,E70,D70))</f>
        <v>0</v>
      </c>
      <c r="J70" s="51">
        <f t="shared" si="9"/>
        <v>0</v>
      </c>
      <c r="K70" s="5"/>
      <c r="L70" s="5"/>
      <c r="M70" s="5"/>
    </row>
    <row r="71" spans="1:13" ht="15.75" hidden="1">
      <c r="A71" s="5"/>
      <c r="B71" s="38" t="str">
        <f t="shared" si="6"/>
        <v>Week 9 t/m 12</v>
      </c>
      <c r="C71" s="48">
        <v>3</v>
      </c>
      <c r="D71" s="49">
        <f t="shared" si="10"/>
        <v>0</v>
      </c>
      <c r="E71" s="50">
        <f t="shared" si="11"/>
        <v>0</v>
      </c>
      <c r="F71" s="49">
        <f t="shared" si="12"/>
        <v>0</v>
      </c>
      <c r="G71" s="49">
        <f t="shared" si="7"/>
        <v>0</v>
      </c>
      <c r="H71" s="49">
        <f t="shared" si="8"/>
        <v>0</v>
      </c>
      <c r="I71" s="49">
        <f>IF(F71=0,0,MIN(D71*$E$65/F71,E71,D71))</f>
        <v>0</v>
      </c>
      <c r="J71" s="51">
        <f t="shared" si="9"/>
        <v>0</v>
      </c>
      <c r="K71" s="5"/>
      <c r="L71" s="5"/>
      <c r="M71" s="5"/>
    </row>
    <row r="72" spans="1:13" ht="15.75" hidden="1">
      <c r="A72" s="5"/>
      <c r="B72" s="38" t="str">
        <f t="shared" si="6"/>
        <v>Week 13 t/m 16</v>
      </c>
      <c r="C72" s="48">
        <v>4</v>
      </c>
      <c r="D72" s="49">
        <f t="shared" si="10"/>
        <v>0</v>
      </c>
      <c r="E72" s="50">
        <f t="shared" si="11"/>
        <v>0</v>
      </c>
      <c r="F72" s="49">
        <f t="shared" si="12"/>
        <v>0</v>
      </c>
      <c r="G72" s="49">
        <f t="shared" si="7"/>
        <v>0</v>
      </c>
      <c r="H72" s="49">
        <f t="shared" si="8"/>
        <v>0</v>
      </c>
      <c r="I72" s="49">
        <f aca="true" t="shared" si="13" ref="I72:I81">IF(F72=0,0,MIN(D72*$E$65/F72,E72,D72))</f>
        <v>0</v>
      </c>
      <c r="J72" s="51">
        <f t="shared" si="9"/>
        <v>0</v>
      </c>
      <c r="K72" s="5"/>
      <c r="L72" s="5"/>
      <c r="M72" s="5"/>
    </row>
    <row r="73" spans="1:13" ht="15.75" hidden="1">
      <c r="A73" s="5"/>
      <c r="B73" s="38" t="str">
        <f t="shared" si="6"/>
        <v>Week 17 t/m 20</v>
      </c>
      <c r="C73" s="48">
        <v>5</v>
      </c>
      <c r="D73" s="49">
        <f t="shared" si="10"/>
        <v>0</v>
      </c>
      <c r="E73" s="50">
        <f t="shared" si="11"/>
        <v>0</v>
      </c>
      <c r="F73" s="49">
        <f t="shared" si="12"/>
        <v>0</v>
      </c>
      <c r="G73" s="49">
        <f t="shared" si="7"/>
        <v>0</v>
      </c>
      <c r="H73" s="49">
        <f t="shared" si="8"/>
        <v>0</v>
      </c>
      <c r="I73" s="49">
        <f t="shared" si="13"/>
        <v>0</v>
      </c>
      <c r="J73" s="51">
        <f t="shared" si="9"/>
        <v>0</v>
      </c>
      <c r="K73" s="5"/>
      <c r="L73" s="5"/>
      <c r="M73" s="5"/>
    </row>
    <row r="74" spans="1:13" ht="15.75" hidden="1">
      <c r="A74" s="5"/>
      <c r="B74" s="38" t="str">
        <f t="shared" si="6"/>
        <v>Week 21 t/m 24</v>
      </c>
      <c r="C74" s="48">
        <v>6</v>
      </c>
      <c r="D74" s="49">
        <f t="shared" si="10"/>
        <v>0</v>
      </c>
      <c r="E74" s="50">
        <f t="shared" si="11"/>
        <v>0</v>
      </c>
      <c r="F74" s="49">
        <f t="shared" si="12"/>
        <v>0</v>
      </c>
      <c r="G74" s="49">
        <f t="shared" si="7"/>
        <v>0</v>
      </c>
      <c r="H74" s="49">
        <f t="shared" si="8"/>
        <v>0</v>
      </c>
      <c r="I74" s="49">
        <f t="shared" si="13"/>
        <v>0</v>
      </c>
      <c r="J74" s="51">
        <f t="shared" si="9"/>
        <v>0</v>
      </c>
      <c r="K74" s="5"/>
      <c r="L74" s="5"/>
      <c r="M74" s="5"/>
    </row>
    <row r="75" spans="1:13" ht="15.75" hidden="1">
      <c r="A75" s="5"/>
      <c r="B75" s="38" t="str">
        <f t="shared" si="6"/>
        <v>Week 25 t/m 28</v>
      </c>
      <c r="C75" s="48">
        <v>7</v>
      </c>
      <c r="D75" s="49">
        <f t="shared" si="10"/>
        <v>0</v>
      </c>
      <c r="E75" s="50">
        <f t="shared" si="11"/>
        <v>0</v>
      </c>
      <c r="F75" s="49">
        <f t="shared" si="12"/>
        <v>0</v>
      </c>
      <c r="G75" s="49">
        <f t="shared" si="7"/>
        <v>0</v>
      </c>
      <c r="H75" s="49">
        <f t="shared" si="8"/>
        <v>0</v>
      </c>
      <c r="I75" s="49">
        <f t="shared" si="13"/>
        <v>0</v>
      </c>
      <c r="J75" s="51">
        <f t="shared" si="9"/>
        <v>0</v>
      </c>
      <c r="K75" s="5"/>
      <c r="L75" s="5"/>
      <c r="M75" s="5"/>
    </row>
    <row r="76" spans="1:13" ht="15.75" hidden="1">
      <c r="A76" s="5"/>
      <c r="B76" s="38" t="str">
        <f t="shared" si="6"/>
        <v>Week 29 t/m 32</v>
      </c>
      <c r="C76" s="48">
        <v>8</v>
      </c>
      <c r="D76" s="49">
        <f t="shared" si="10"/>
        <v>0</v>
      </c>
      <c r="E76" s="50">
        <f t="shared" si="11"/>
        <v>0</v>
      </c>
      <c r="F76" s="49">
        <f t="shared" si="12"/>
        <v>0</v>
      </c>
      <c r="G76" s="49">
        <f t="shared" si="7"/>
        <v>0</v>
      </c>
      <c r="H76" s="49">
        <f t="shared" si="8"/>
        <v>0</v>
      </c>
      <c r="I76" s="49">
        <f t="shared" si="13"/>
        <v>0</v>
      </c>
      <c r="J76" s="51">
        <f t="shared" si="9"/>
        <v>0</v>
      </c>
      <c r="K76" s="5"/>
      <c r="L76" s="5"/>
      <c r="M76" s="5"/>
    </row>
    <row r="77" spans="1:13" ht="15.75" hidden="1">
      <c r="A77" s="5"/>
      <c r="B77" s="38" t="str">
        <f t="shared" si="6"/>
        <v>Week 33 t/m 36</v>
      </c>
      <c r="C77" s="48">
        <v>9</v>
      </c>
      <c r="D77" s="49">
        <f t="shared" si="10"/>
        <v>0</v>
      </c>
      <c r="E77" s="50">
        <f t="shared" si="11"/>
        <v>0</v>
      </c>
      <c r="F77" s="49">
        <f t="shared" si="12"/>
        <v>0</v>
      </c>
      <c r="G77" s="49">
        <f t="shared" si="7"/>
        <v>0</v>
      </c>
      <c r="H77" s="49">
        <f t="shared" si="8"/>
        <v>0</v>
      </c>
      <c r="I77" s="49">
        <f t="shared" si="13"/>
        <v>0</v>
      </c>
      <c r="J77" s="51">
        <f t="shared" si="9"/>
        <v>0</v>
      </c>
      <c r="K77" s="5"/>
      <c r="L77" s="5"/>
      <c r="M77" s="5"/>
    </row>
    <row r="78" spans="1:13" ht="15.75" hidden="1">
      <c r="A78" s="5"/>
      <c r="B78" s="38" t="str">
        <f t="shared" si="6"/>
        <v>Week 37 t/m 40</v>
      </c>
      <c r="C78" s="48">
        <v>10</v>
      </c>
      <c r="D78" s="49">
        <f t="shared" si="10"/>
        <v>0</v>
      </c>
      <c r="E78" s="50">
        <f t="shared" si="11"/>
        <v>0</v>
      </c>
      <c r="F78" s="49">
        <f t="shared" si="12"/>
        <v>0</v>
      </c>
      <c r="G78" s="49">
        <f t="shared" si="7"/>
        <v>0</v>
      </c>
      <c r="H78" s="49">
        <f t="shared" si="8"/>
        <v>0</v>
      </c>
      <c r="I78" s="49">
        <f t="shared" si="13"/>
        <v>0</v>
      </c>
      <c r="J78" s="51">
        <f t="shared" si="9"/>
        <v>0</v>
      </c>
      <c r="K78" s="5"/>
      <c r="L78" s="5"/>
      <c r="M78" s="5"/>
    </row>
    <row r="79" spans="1:13" ht="15.75" hidden="1">
      <c r="A79" s="5"/>
      <c r="B79" s="38" t="str">
        <f t="shared" si="6"/>
        <v>Week 41 t/m 44</v>
      </c>
      <c r="C79" s="48">
        <v>11</v>
      </c>
      <c r="D79" s="49">
        <f t="shared" si="10"/>
        <v>0</v>
      </c>
      <c r="E79" s="50">
        <f t="shared" si="11"/>
        <v>0</v>
      </c>
      <c r="F79" s="49">
        <f t="shared" si="12"/>
        <v>0</v>
      </c>
      <c r="G79" s="49">
        <f t="shared" si="7"/>
        <v>0</v>
      </c>
      <c r="H79" s="49">
        <f t="shared" si="8"/>
        <v>0</v>
      </c>
      <c r="I79" s="49">
        <f t="shared" si="13"/>
        <v>0</v>
      </c>
      <c r="J79" s="51">
        <f t="shared" si="9"/>
        <v>0</v>
      </c>
      <c r="K79" s="5"/>
      <c r="L79" s="5"/>
      <c r="M79" s="5"/>
    </row>
    <row r="80" spans="1:13" ht="15.75" hidden="1">
      <c r="A80" s="5"/>
      <c r="B80" s="38" t="str">
        <f t="shared" si="6"/>
        <v>Week 45 t/m 48</v>
      </c>
      <c r="C80" s="48">
        <v>12</v>
      </c>
      <c r="D80" s="49">
        <f t="shared" si="10"/>
        <v>0</v>
      </c>
      <c r="E80" s="50">
        <f t="shared" si="11"/>
        <v>0</v>
      </c>
      <c r="F80" s="49">
        <f t="shared" si="12"/>
        <v>0</v>
      </c>
      <c r="G80" s="49">
        <f t="shared" si="7"/>
        <v>0</v>
      </c>
      <c r="H80" s="49">
        <f t="shared" si="8"/>
        <v>0</v>
      </c>
      <c r="I80" s="49">
        <f t="shared" si="13"/>
        <v>0</v>
      </c>
      <c r="J80" s="51">
        <f t="shared" si="9"/>
        <v>0</v>
      </c>
      <c r="K80" s="5"/>
      <c r="L80" s="5"/>
      <c r="M80" s="5"/>
    </row>
    <row r="81" spans="1:13" ht="16.5" hidden="1" thickBot="1">
      <c r="A81" s="5"/>
      <c r="B81" s="38" t="str">
        <f t="shared" si="6"/>
        <v>Week 49 t/m 52</v>
      </c>
      <c r="C81" s="48">
        <v>13</v>
      </c>
      <c r="D81" s="49">
        <f t="shared" si="10"/>
        <v>0</v>
      </c>
      <c r="E81" s="50">
        <f t="shared" si="11"/>
        <v>0</v>
      </c>
      <c r="F81" s="49">
        <f t="shared" si="12"/>
        <v>0</v>
      </c>
      <c r="G81" s="49">
        <f t="shared" si="7"/>
        <v>0</v>
      </c>
      <c r="H81" s="49">
        <f t="shared" si="8"/>
        <v>0</v>
      </c>
      <c r="I81" s="49">
        <f t="shared" si="13"/>
        <v>0</v>
      </c>
      <c r="J81" s="51">
        <f t="shared" si="9"/>
        <v>0</v>
      </c>
      <c r="K81" s="5"/>
      <c r="L81" s="5"/>
      <c r="M81" s="5"/>
    </row>
    <row r="82" spans="1:13" ht="16.5" hidden="1" thickTop="1">
      <c r="A82" s="5"/>
      <c r="B82" s="36"/>
      <c r="C82" s="16"/>
      <c r="D82" s="19"/>
      <c r="E82" s="30"/>
      <c r="F82" s="19"/>
      <c r="G82" s="19"/>
      <c r="H82" s="19"/>
      <c r="I82" s="19"/>
      <c r="J82" s="42"/>
      <c r="K82" s="5"/>
      <c r="L82" s="5"/>
      <c r="M82" s="5"/>
    </row>
    <row r="83" spans="1:13" ht="15.75" hidden="1">
      <c r="A83" s="5"/>
      <c r="B83" s="38"/>
      <c r="C83" s="48"/>
      <c r="D83" s="49"/>
      <c r="E83" s="50"/>
      <c r="F83" s="49"/>
      <c r="G83" s="49">
        <f>SUM(G69:G81)-H83</f>
        <v>0</v>
      </c>
      <c r="H83" s="49">
        <f>SUM(H69:H81)</f>
        <v>0</v>
      </c>
      <c r="I83" s="49">
        <f>IF(E31=0,0,SUM(I69:I81)/(E31)*100)</f>
        <v>0</v>
      </c>
      <c r="J83" s="52" t="s">
        <v>28</v>
      </c>
      <c r="K83" s="5"/>
      <c r="L83" s="5"/>
      <c r="M83" s="5"/>
    </row>
    <row r="84" spans="1:13" ht="16.5" hidden="1" thickBot="1">
      <c r="A84" s="5"/>
      <c r="B84" s="43"/>
      <c r="C84" s="53"/>
      <c r="D84" s="54"/>
      <c r="E84" s="55"/>
      <c r="F84" s="54"/>
      <c r="G84" s="55" t="s">
        <v>29</v>
      </c>
      <c r="H84" s="55" t="s">
        <v>30</v>
      </c>
      <c r="I84" s="55" t="s">
        <v>31</v>
      </c>
      <c r="J84" s="56"/>
      <c r="K84" s="5"/>
      <c r="L84" s="5"/>
      <c r="M84" s="5"/>
    </row>
    <row r="85" spans="1:13" ht="15.75" hidden="1" thickBot="1">
      <c r="A85" s="5"/>
      <c r="B85" s="57"/>
      <c r="C85" s="8"/>
      <c r="D85" s="8"/>
      <c r="E85" s="8"/>
      <c r="F85" s="8"/>
      <c r="G85" s="31"/>
      <c r="H85" s="57"/>
      <c r="I85" s="49"/>
      <c r="J85" s="50"/>
      <c r="K85" s="5"/>
      <c r="L85" s="5"/>
      <c r="M85" s="9"/>
    </row>
    <row r="86" spans="1:13" ht="12.75" hidden="1">
      <c r="A86" s="5"/>
      <c r="B86" s="58" t="s">
        <v>44</v>
      </c>
      <c r="C86" s="59"/>
      <c r="D86" s="110" t="s">
        <v>68</v>
      </c>
      <c r="E86" s="111">
        <f>VLOOKUP(L2,I87:J107,2,0)</f>
        <v>53</v>
      </c>
      <c r="F86" s="57"/>
      <c r="G86" s="60" t="s">
        <v>35</v>
      </c>
      <c r="H86" s="68">
        <v>22.98977</v>
      </c>
      <c r="I86" s="74" t="s">
        <v>64</v>
      </c>
      <c r="J86" s="75" t="s">
        <v>65</v>
      </c>
      <c r="K86" s="5"/>
      <c r="L86" s="5"/>
      <c r="M86" s="32"/>
    </row>
    <row r="87" spans="1:13" ht="12.75" hidden="1">
      <c r="A87" s="5"/>
      <c r="B87" s="61">
        <f>+L2</f>
        <v>2015</v>
      </c>
      <c r="C87" s="62"/>
      <c r="D87" s="109" t="s">
        <v>67</v>
      </c>
      <c r="E87" s="112">
        <f>+D11</f>
        <v>0</v>
      </c>
      <c r="F87" s="57"/>
      <c r="G87" s="60" t="s">
        <v>33</v>
      </c>
      <c r="H87" s="68">
        <v>14.0067</v>
      </c>
      <c r="I87" s="76">
        <v>2010</v>
      </c>
      <c r="J87" s="77">
        <v>52</v>
      </c>
      <c r="K87" s="5"/>
      <c r="L87" s="5"/>
      <c r="M87" s="5"/>
    </row>
    <row r="88" spans="2:10" ht="13.5" hidden="1" thickBot="1">
      <c r="B88" s="63"/>
      <c r="C88" s="64"/>
      <c r="D88" s="114" t="s">
        <v>89</v>
      </c>
      <c r="E88" s="113">
        <f>IF(E87&lt;1,1,IF(E87&gt;E86,1,E87))</f>
        <v>1</v>
      </c>
      <c r="F88" s="65"/>
      <c r="G88" s="60" t="s">
        <v>34</v>
      </c>
      <c r="H88" s="68">
        <v>30.97376</v>
      </c>
      <c r="I88" s="76">
        <v>2011</v>
      </c>
      <c r="J88" s="77">
        <v>52</v>
      </c>
    </row>
    <row r="89" spans="2:10" ht="13.5" hidden="1" thickBot="1">
      <c r="B89" s="65"/>
      <c r="C89" s="65"/>
      <c r="D89" s="65"/>
      <c r="F89" s="108"/>
      <c r="G89" s="65"/>
      <c r="H89" s="65"/>
      <c r="I89" s="76">
        <v>2012</v>
      </c>
      <c r="J89" s="77">
        <v>52</v>
      </c>
    </row>
    <row r="90" spans="2:13" ht="12.75" hidden="1">
      <c r="B90" s="65"/>
      <c r="C90" s="65"/>
      <c r="D90" s="66" t="s">
        <v>69</v>
      </c>
      <c r="E90" s="65">
        <f>+E88</f>
        <v>1</v>
      </c>
      <c r="F90" s="65">
        <f>IF(+E88+3&gt;$E$86,E88+3-$E$86,E88+3)</f>
        <v>4</v>
      </c>
      <c r="G90" s="65" t="str">
        <f>"Week "&amp;E90&amp;" t/m "&amp;F90</f>
        <v>Week 1 t/m 4</v>
      </c>
      <c r="H90" s="65"/>
      <c r="I90" s="76">
        <v>2013</v>
      </c>
      <c r="J90" s="77">
        <v>52</v>
      </c>
      <c r="M90" s="32"/>
    </row>
    <row r="91" spans="2:13" ht="12.75" hidden="1">
      <c r="B91" s="65"/>
      <c r="C91" s="65"/>
      <c r="D91" s="67" t="s">
        <v>70</v>
      </c>
      <c r="E91" s="65">
        <f aca="true" t="shared" si="14" ref="E91:E102">IF(+E90+4&gt;$E$86,E90+4-$E$86,E90+4)</f>
        <v>5</v>
      </c>
      <c r="F91" s="65">
        <f aca="true" t="shared" si="15" ref="F91:F102">IF(+E90+7&gt;$E$86,E90+7-$E$86,E90+7)</f>
        <v>8</v>
      </c>
      <c r="G91" s="65" t="str">
        <f aca="true" t="shared" si="16" ref="G91:G102">"Week "&amp;E91&amp;" t/m "&amp;F91</f>
        <v>Week 5 t/m 8</v>
      </c>
      <c r="H91" s="65"/>
      <c r="I91" s="76">
        <v>2014</v>
      </c>
      <c r="J91" s="77">
        <v>52</v>
      </c>
      <c r="M91" s="32"/>
    </row>
    <row r="92" spans="2:13" ht="12.75" hidden="1">
      <c r="B92" s="65"/>
      <c r="C92" s="65"/>
      <c r="D92" s="67" t="s">
        <v>71</v>
      </c>
      <c r="E92" s="65">
        <f t="shared" si="14"/>
        <v>9</v>
      </c>
      <c r="F92" s="65">
        <f t="shared" si="15"/>
        <v>12</v>
      </c>
      <c r="G92" s="65" t="str">
        <f t="shared" si="16"/>
        <v>Week 9 t/m 12</v>
      </c>
      <c r="H92" s="65"/>
      <c r="I92" s="76">
        <v>2015</v>
      </c>
      <c r="J92" s="78">
        <v>53</v>
      </c>
      <c r="M92" s="32"/>
    </row>
    <row r="93" spans="2:13" ht="12.75" hidden="1">
      <c r="B93" s="65"/>
      <c r="C93" s="65"/>
      <c r="D93" s="67" t="s">
        <v>72</v>
      </c>
      <c r="E93" s="65">
        <f t="shared" si="14"/>
        <v>13</v>
      </c>
      <c r="F93" s="65">
        <f t="shared" si="15"/>
        <v>16</v>
      </c>
      <c r="G93" s="65" t="str">
        <f t="shared" si="16"/>
        <v>Week 13 t/m 16</v>
      </c>
      <c r="H93" s="65"/>
      <c r="I93" s="76">
        <v>2016</v>
      </c>
      <c r="J93" s="77">
        <v>52</v>
      </c>
      <c r="M93" s="32"/>
    </row>
    <row r="94" spans="2:13" ht="12.75" hidden="1">
      <c r="B94" s="65"/>
      <c r="C94" s="65"/>
      <c r="D94" s="67" t="s">
        <v>73</v>
      </c>
      <c r="E94" s="65">
        <f t="shared" si="14"/>
        <v>17</v>
      </c>
      <c r="F94" s="65">
        <f t="shared" si="15"/>
        <v>20</v>
      </c>
      <c r="G94" s="65" t="str">
        <f t="shared" si="16"/>
        <v>Week 17 t/m 20</v>
      </c>
      <c r="H94" s="65"/>
      <c r="I94" s="76">
        <v>2017</v>
      </c>
      <c r="J94" s="77">
        <v>52</v>
      </c>
      <c r="M94" s="32"/>
    </row>
    <row r="95" spans="2:13" ht="12.75" hidden="1">
      <c r="B95" s="65"/>
      <c r="C95" s="65"/>
      <c r="D95" s="67" t="s">
        <v>74</v>
      </c>
      <c r="E95" s="65">
        <f t="shared" si="14"/>
        <v>21</v>
      </c>
      <c r="F95" s="65">
        <f t="shared" si="15"/>
        <v>24</v>
      </c>
      <c r="G95" s="65" t="str">
        <f t="shared" si="16"/>
        <v>Week 21 t/m 24</v>
      </c>
      <c r="H95" s="65"/>
      <c r="I95" s="76">
        <v>2018</v>
      </c>
      <c r="J95" s="77">
        <v>52</v>
      </c>
      <c r="M95" s="32"/>
    </row>
    <row r="96" spans="2:13" ht="12.75" hidden="1">
      <c r="B96" s="65"/>
      <c r="C96" s="65"/>
      <c r="D96" s="67" t="s">
        <v>75</v>
      </c>
      <c r="E96" s="65">
        <f t="shared" si="14"/>
        <v>25</v>
      </c>
      <c r="F96" s="65">
        <f t="shared" si="15"/>
        <v>28</v>
      </c>
      <c r="G96" s="65" t="str">
        <f t="shared" si="16"/>
        <v>Week 25 t/m 28</v>
      </c>
      <c r="H96" s="65"/>
      <c r="I96" s="76">
        <v>2019</v>
      </c>
      <c r="J96" s="77">
        <v>52</v>
      </c>
      <c r="M96" s="32"/>
    </row>
    <row r="97" spans="2:13" ht="12.75" hidden="1">
      <c r="B97" s="65"/>
      <c r="C97" s="65"/>
      <c r="D97" s="67" t="s">
        <v>76</v>
      </c>
      <c r="E97" s="65">
        <f t="shared" si="14"/>
        <v>29</v>
      </c>
      <c r="F97" s="65">
        <f t="shared" si="15"/>
        <v>32</v>
      </c>
      <c r="G97" s="65" t="str">
        <f t="shared" si="16"/>
        <v>Week 29 t/m 32</v>
      </c>
      <c r="H97" s="65"/>
      <c r="I97" s="76">
        <v>2020</v>
      </c>
      <c r="J97" s="78">
        <v>53</v>
      </c>
      <c r="M97" s="32"/>
    </row>
    <row r="98" spans="2:13" ht="12.75" hidden="1">
      <c r="B98" s="65"/>
      <c r="C98" s="65"/>
      <c r="D98" s="67" t="s">
        <v>77</v>
      </c>
      <c r="E98" s="65">
        <f t="shared" si="14"/>
        <v>33</v>
      </c>
      <c r="F98" s="65">
        <f t="shared" si="15"/>
        <v>36</v>
      </c>
      <c r="G98" s="65" t="str">
        <f t="shared" si="16"/>
        <v>Week 33 t/m 36</v>
      </c>
      <c r="H98" s="65"/>
      <c r="I98" s="76">
        <v>2021</v>
      </c>
      <c r="J98" s="77">
        <v>52</v>
      </c>
      <c r="M98" s="32"/>
    </row>
    <row r="99" spans="2:13" ht="12.75" hidden="1">
      <c r="B99" s="65"/>
      <c r="C99" s="65"/>
      <c r="D99" s="67" t="s">
        <v>78</v>
      </c>
      <c r="E99" s="65">
        <f t="shared" si="14"/>
        <v>37</v>
      </c>
      <c r="F99" s="65">
        <f t="shared" si="15"/>
        <v>40</v>
      </c>
      <c r="G99" s="65" t="str">
        <f t="shared" si="16"/>
        <v>Week 37 t/m 40</v>
      </c>
      <c r="H99" s="65"/>
      <c r="I99" s="76">
        <v>2022</v>
      </c>
      <c r="J99" s="77">
        <v>52</v>
      </c>
      <c r="M99" s="32"/>
    </row>
    <row r="100" spans="2:13" ht="12.75" hidden="1">
      <c r="B100" s="65"/>
      <c r="C100" s="65"/>
      <c r="D100" s="67" t="s">
        <v>79</v>
      </c>
      <c r="E100" s="65">
        <f t="shared" si="14"/>
        <v>41</v>
      </c>
      <c r="F100" s="65">
        <f t="shared" si="15"/>
        <v>44</v>
      </c>
      <c r="G100" s="65" t="str">
        <f t="shared" si="16"/>
        <v>Week 41 t/m 44</v>
      </c>
      <c r="H100" s="65"/>
      <c r="I100" s="76">
        <v>2023</v>
      </c>
      <c r="J100" s="77">
        <v>52</v>
      </c>
      <c r="M100" s="32"/>
    </row>
    <row r="101" spans="2:13" ht="12.75" hidden="1">
      <c r="B101" s="65"/>
      <c r="C101" s="65"/>
      <c r="D101" s="67" t="s">
        <v>80</v>
      </c>
      <c r="E101" s="65">
        <f t="shared" si="14"/>
        <v>45</v>
      </c>
      <c r="F101" s="65">
        <f t="shared" si="15"/>
        <v>48</v>
      </c>
      <c r="G101" s="65" t="str">
        <f t="shared" si="16"/>
        <v>Week 45 t/m 48</v>
      </c>
      <c r="H101" s="65"/>
      <c r="I101" s="76">
        <v>2024</v>
      </c>
      <c r="J101" s="77">
        <v>52</v>
      </c>
      <c r="M101" s="32"/>
    </row>
    <row r="102" spans="2:13" ht="15.75" hidden="1" thickBot="1">
      <c r="B102" s="65"/>
      <c r="C102" s="65"/>
      <c r="D102" s="69" t="s">
        <v>81</v>
      </c>
      <c r="E102" s="65">
        <f t="shared" si="14"/>
        <v>49</v>
      </c>
      <c r="F102" s="65">
        <f t="shared" si="15"/>
        <v>52</v>
      </c>
      <c r="G102" s="65" t="str">
        <f t="shared" si="16"/>
        <v>Week 49 t/m 52</v>
      </c>
      <c r="H102" s="65"/>
      <c r="I102" s="76">
        <v>2025</v>
      </c>
      <c r="J102" s="77">
        <v>52</v>
      </c>
      <c r="M102" s="9"/>
    </row>
    <row r="103" spans="2:13" ht="12.75" hidden="1">
      <c r="B103" s="65"/>
      <c r="C103" s="65"/>
      <c r="D103" s="65"/>
      <c r="E103" s="65"/>
      <c r="F103" s="65"/>
      <c r="G103" s="70"/>
      <c r="H103" s="65"/>
      <c r="I103" s="76">
        <v>2026</v>
      </c>
      <c r="J103" s="78">
        <v>53</v>
      </c>
      <c r="L103" s="5"/>
      <c r="M103" s="5"/>
    </row>
    <row r="104" spans="9:13" ht="12.75" hidden="1">
      <c r="I104" s="76">
        <v>2027</v>
      </c>
      <c r="J104" s="77">
        <v>52</v>
      </c>
      <c r="L104" s="5"/>
      <c r="M104" s="5"/>
    </row>
    <row r="105" spans="9:10" ht="12.75" hidden="1">
      <c r="I105" s="76">
        <v>2028</v>
      </c>
      <c r="J105" s="77">
        <v>52</v>
      </c>
    </row>
    <row r="106" spans="9:10" ht="12.75" hidden="1">
      <c r="I106" s="76">
        <v>2029</v>
      </c>
      <c r="J106" s="77">
        <v>52</v>
      </c>
    </row>
    <row r="107" spans="9:10" ht="12.75" hidden="1">
      <c r="I107" s="79">
        <v>2030</v>
      </c>
      <c r="J107" s="80">
        <v>52</v>
      </c>
    </row>
  </sheetData>
  <sheetProtection password="8569" sheet="1"/>
  <mergeCells count="7">
    <mergeCell ref="D4:E4"/>
    <mergeCell ref="D13:E13"/>
    <mergeCell ref="D6:H6"/>
    <mergeCell ref="D7:H7"/>
    <mergeCell ref="D8:H8"/>
    <mergeCell ref="D9:H9"/>
    <mergeCell ref="D10:E10"/>
  </mergeCells>
  <printOptions/>
  <pageMargins left="0.15748031496062992" right="0.15748031496062992" top="0.35433070866141736" bottom="0.7480314960629921" header="0.31496062992125984" footer="0.31496062992125984"/>
  <pageSetup fitToHeight="1" fitToWidth="1" horizontalDpi="600" verticalDpi="600" orientation="portrait" paperSize="9" scale="75" r:id="rId3"/>
  <headerFooter>
    <oddFooter>&amp;L&amp;Z&amp;F&amp;R&amp;D&amp;" "&amp;T</oddFooter>
  </headerFooter>
  <ignoredErrors>
    <ignoredError sqref="F32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Hoogheemraadschap van Delfland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Emissies Grondteelt</dc:title>
  <dc:subject/>
  <dc:creator>HvanHeyningen</dc:creator>
  <cp:keywords/>
  <dc:description>Copyright ® 2012  Hoogheeraadschap van Delfland</dc:description>
  <cp:lastModifiedBy>Jakoline Vreugdenhil</cp:lastModifiedBy>
  <cp:lastPrinted>2012-08-21T06:33:25Z</cp:lastPrinted>
  <dcterms:created xsi:type="dcterms:W3CDTF">2007-04-26T08:23:14Z</dcterms:created>
  <dcterms:modified xsi:type="dcterms:W3CDTF">2015-07-16T09:15:59Z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